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4. ALFA (BELAZARTE)\2. PLANILHAS\"/>
    </mc:Choice>
  </mc:AlternateContent>
  <bookViews>
    <workbookView xWindow="0" yWindow="0" windowWidth="28800" windowHeight="11715" tabRatio="942"/>
  </bookViews>
  <sheets>
    <sheet name="RESUMO" sheetId="57" r:id="rId1"/>
    <sheet name="AGENTE PORTARIA NOTURNO 12X36" sheetId="56" r:id="rId2"/>
    <sheet name="ATENDENTE" sheetId="75" r:id="rId3"/>
  </sheets>
  <definedNames>
    <definedName name="_xlnm.Print_Area" localSheetId="1">'AGENTE PORTARIA NOTURNO 12X36'!$A$1:$I$144</definedName>
    <definedName name="_xlnm.Print_Area" localSheetId="2">ATENDENTE!$A$1:$I$144</definedName>
  </definedNames>
  <calcPr calcId="152511" calcMode="manual" concurrentCalc="0"/>
</workbook>
</file>

<file path=xl/calcChain.xml><?xml version="1.0" encoding="utf-8"?>
<calcChain xmlns="http://schemas.openxmlformats.org/spreadsheetml/2006/main">
  <c r="I57" i="75" l="1"/>
  <c r="H30" i="75"/>
  <c r="H38" i="75"/>
  <c r="I44" i="75"/>
  <c r="I45" i="75"/>
  <c r="I46" i="75"/>
  <c r="H63" i="56"/>
  <c r="H69" i="56"/>
  <c r="I76" i="56"/>
  <c r="H30" i="56"/>
  <c r="H33" i="56"/>
  <c r="H38" i="56"/>
  <c r="I44" i="56"/>
  <c r="I45" i="56"/>
  <c r="I46" i="56"/>
  <c r="I74" i="56"/>
  <c r="I51" i="56"/>
  <c r="I52" i="56"/>
  <c r="I53" i="56"/>
  <c r="I54" i="56"/>
  <c r="I55" i="56"/>
  <c r="I56" i="56"/>
  <c r="I57" i="56"/>
  <c r="I58" i="56"/>
  <c r="I59" i="56"/>
  <c r="I75" i="56"/>
  <c r="I77" i="56"/>
  <c r="H138" i="56"/>
  <c r="H137" i="56"/>
  <c r="I82" i="56"/>
  <c r="I83" i="56"/>
  <c r="I84" i="56"/>
  <c r="I85" i="56"/>
  <c r="H59" i="56"/>
  <c r="H86" i="56"/>
  <c r="I86" i="56"/>
  <c r="H87" i="56"/>
  <c r="I87" i="56"/>
  <c r="I88" i="56"/>
  <c r="H139" i="56"/>
  <c r="I94" i="56"/>
  <c r="I95" i="56"/>
  <c r="I96" i="56"/>
  <c r="I97" i="56"/>
  <c r="I98" i="56"/>
  <c r="I99" i="56"/>
  <c r="I100" i="56"/>
  <c r="I111" i="56"/>
  <c r="I105" i="56"/>
  <c r="I106" i="56"/>
  <c r="I112" i="56"/>
  <c r="I113" i="56"/>
  <c r="H140" i="56"/>
  <c r="H121" i="56"/>
  <c r="H141" i="56"/>
  <c r="H142" i="56"/>
  <c r="I123" i="56"/>
  <c r="I127" i="56"/>
  <c r="I128" i="56"/>
  <c r="I129" i="56"/>
  <c r="I130" i="56"/>
  <c r="I131" i="56"/>
  <c r="I132" i="56"/>
  <c r="H143" i="56"/>
  <c r="H144" i="56"/>
  <c r="H149" i="56"/>
  <c r="H87" i="75"/>
  <c r="H59" i="75"/>
  <c r="H86" i="75"/>
  <c r="H88" i="75"/>
  <c r="H46" i="56"/>
  <c r="F6" i="57"/>
  <c r="F5" i="57"/>
  <c r="H145" i="56"/>
  <c r="H145" i="75"/>
  <c r="H133" i="75"/>
  <c r="H132" i="75"/>
  <c r="H121" i="75"/>
  <c r="H141" i="75"/>
  <c r="I106" i="75"/>
  <c r="I112" i="75"/>
  <c r="H100" i="75"/>
  <c r="H111" i="75"/>
  <c r="H63" i="75"/>
  <c r="H69" i="75"/>
  <c r="I76" i="75"/>
  <c r="H46" i="75"/>
  <c r="H74" i="75"/>
  <c r="H133" i="56"/>
  <c r="I87" i="75"/>
  <c r="I97" i="75"/>
  <c r="I96" i="75"/>
  <c r="I95" i="75"/>
  <c r="I94" i="75"/>
  <c r="I99" i="75"/>
  <c r="I98" i="75"/>
  <c r="I86" i="75"/>
  <c r="I84" i="75"/>
  <c r="I82" i="75"/>
  <c r="I83" i="75"/>
  <c r="H137" i="75"/>
  <c r="I85" i="75"/>
  <c r="H75" i="75"/>
  <c r="I88" i="75"/>
  <c r="H139" i="75"/>
  <c r="I52" i="75"/>
  <c r="I53" i="75"/>
  <c r="I56" i="75"/>
  <c r="I74" i="75"/>
  <c r="I58" i="75"/>
  <c r="I54" i="75"/>
  <c r="I55" i="75"/>
  <c r="I51" i="75"/>
  <c r="I59" i="75"/>
  <c r="I75" i="75"/>
  <c r="I77" i="75"/>
  <c r="H138" i="75"/>
  <c r="I100" i="75"/>
  <c r="I111" i="75"/>
  <c r="I113" i="75"/>
  <c r="H140" i="75"/>
  <c r="H142" i="75"/>
  <c r="I123" i="75"/>
  <c r="I133" i="75"/>
  <c r="I127" i="75"/>
  <c r="I128" i="75"/>
  <c r="I130" i="75"/>
  <c r="I129" i="75"/>
  <c r="I131" i="75"/>
  <c r="I132" i="75"/>
  <c r="H143" i="75"/>
  <c r="H144" i="75"/>
  <c r="H146" i="75"/>
  <c r="H149" i="75"/>
  <c r="H151" i="75"/>
  <c r="H132" i="56"/>
  <c r="H100" i="56"/>
  <c r="H111" i="56"/>
  <c r="H74" i="56"/>
  <c r="H75" i="56"/>
  <c r="H88" i="56"/>
  <c r="I133" i="56"/>
  <c r="H146" i="56"/>
  <c r="H151" i="56"/>
</calcChain>
</file>

<file path=xl/sharedStrings.xml><?xml version="1.0" encoding="utf-8"?>
<sst xmlns="http://schemas.openxmlformats.org/spreadsheetml/2006/main" count="525" uniqueCount="159">
  <si>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</si>
  <si>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</si>
  <si>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</si>
  <si>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</si>
  <si>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</si>
  <si>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</si>
  <si>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</si>
  <si>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</si>
  <si>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</si>
  <si>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</si>
  <si>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</si>
  <si>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</si>
  <si>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</si>
  <si>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</si>
  <si>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</si>
  <si>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</si>
  <si>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</si>
  <si>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</si>
  <si>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</si>
  <si>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</si>
  <si>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</si>
  <si>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</si>
  <si>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</si>
  <si>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</si>
  <si>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</si>
  <si>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</si>
  <si>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</si>
  <si>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</si>
  <si>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</si>
  <si>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</si>
  <si>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</si>
  <si>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</si>
  <si>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</si>
  <si>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</si>
  <si>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</si>
  <si>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</si>
  <si>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</si>
  <si>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</si>
  <si>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</si>
  <si>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</si>
  <si>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</si>
  <si>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</si>
  <si>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</si>
  <si>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</si>
  <si>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</si>
  <si>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</si>
  <si>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</si>
  <si>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</si>
  <si>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</si>
  <si>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</si>
  <si>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</si>
  <si>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</si>
  <si>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</si>
  <si>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</si>
  <si>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</si>
  <si>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</si>
  <si>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</si>
  <si>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</si>
  <si>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</si>
  <si>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</si>
  <si>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</si>
  <si>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</si>
  <si>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</si>
  <si>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</si>
  <si>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</si>
  <si>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</si>
  <si>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</si>
  <si>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</si>
  <si>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</si>
  <si>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</si>
  <si>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>MÓDULO 1 - COMPOSIÇÃO DA REMUNERAÇÃO</t>
  </si>
  <si>
    <t>MÓDULO 2 - ENCARGOS E BENEFICIOS ANUAIS, MENSAIS E DIÁRIOS</t>
  </si>
  <si>
    <t>Submódulo 2.1 - 13º (décimo terceiro) salário, Férias e Adicional de Férias.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</si>
  <si>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</si>
  <si>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</si>
  <si>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</si>
  <si>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Submódulo 2.3 - BENEFÍCIOS MENSAIS E DIÁRIOS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</si>
  <si>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</si>
  <si>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</si>
  <si>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</si>
  <si>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</si>
  <si>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</si>
  <si>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</si>
  <si>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</si>
  <si>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</si>
  <si>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 xml:space="preserve">Incidência dos Encargos do Submódulo 2.2 sobre Aviso Prévio Trabalhado 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</si>
  <si>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</si>
  <si>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</si>
  <si>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</si>
  <si>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</si>
  <si>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</si>
  <si>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</si>
  <si>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</si>
  <si>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 xml:space="preserve">Submódulo 4.2 - Intrajornada </t>
  </si>
  <si>
    <t xml:space="preserve">Intrajornada </t>
  </si>
  <si>
    <t xml:space="preserve">Intervalo para Repouso ou Alimentação </t>
  </si>
  <si>
    <t>Ausências Legais</t>
  </si>
  <si>
    <t>MODULO 5 - INSUMOS DIVERSOS</t>
  </si>
  <si>
    <t>Equipamentos</t>
  </si>
  <si>
    <t>Utensilios e equipamentos</t>
  </si>
  <si>
    <t>MÓDULO 6 - CUSTOS INDIRETOS, TRIBUTOS E LUCROS</t>
  </si>
  <si>
    <t>Custos Indiretos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</si>
  <si>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</si>
  <si>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</si>
  <si>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</si>
  <si>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</si>
  <si>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</si>
  <si>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</si>
  <si>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</si>
  <si>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Módulo 6 - Custos Indiretos, tributos e lucro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</si>
  <si>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</si>
  <si>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</si>
  <si>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</si>
  <si>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</si>
  <si>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Subtotal (A + B + C + D + E)</t>
  </si>
  <si>
    <t>SECRETARIA DE ESTADO DA FAZENDA DO PIAUÍ - SEFAZ</t>
  </si>
  <si>
    <t>NOME</t>
  </si>
  <si>
    <t>LOTE</t>
  </si>
  <si>
    <t>Tributos Municipais: ISS = 5,00%</t>
  </si>
  <si>
    <t>Nº da Ata de Registro de Preços/Lote/Item</t>
  </si>
  <si>
    <t>Salário Mínimo Nacional R$</t>
  </si>
  <si>
    <t>Quantidade de Vales Transporte</t>
  </si>
  <si>
    <t>(Módulo 1 + Módulo 2 + Módulo 3 + Módulo 4 + Módulo 5)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</si>
  <si>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</si>
  <si>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</si>
  <si>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</si>
  <si>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</si>
  <si>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Quadro Resumo do Módulo 4 - Custos de Reposição do Profissional Ausente</t>
  </si>
  <si>
    <t>VALOR DO POSTO (R$)</t>
  </si>
  <si>
    <t>Outros (EPI's)</t>
  </si>
  <si>
    <t>VALOR POR EMPREGADO (R$)</t>
  </si>
  <si>
    <t>VALOR PLANO DE SAUDE
A GLOSAR POR EMPREGADO (R$)</t>
  </si>
  <si>
    <t>Valor Total por Empregado</t>
  </si>
  <si>
    <t>A) Valor Empregado COM Plano</t>
  </si>
  <si>
    <t>Valor a GLOSAR: A - B</t>
  </si>
  <si>
    <t>04</t>
  </si>
  <si>
    <t>Atendente</t>
  </si>
  <si>
    <t>02</t>
  </si>
  <si>
    <t>LOTE 02 - Agente de Portaria Noturno 12x36h</t>
  </si>
  <si>
    <t>AGENTE DE PORTARIA NOTURNO 12X36h</t>
  </si>
  <si>
    <t>LOTE 04 - Atendente</t>
  </si>
  <si>
    <t>ATENDENTE</t>
  </si>
  <si>
    <t>BASE DE CÁLCULO =&gt; Módulo 01</t>
  </si>
  <si>
    <t>BASE DE CÁLCULO =&gt; Módulo 01 + Módulo 2.1</t>
  </si>
  <si>
    <t>Tributos Federais: COFINS= 1,45%</t>
  </si>
  <si>
    <t>Tributos Federais: PIS= 0,32%</t>
  </si>
  <si>
    <t>B) Valor Empregado SEM Plano</t>
  </si>
  <si>
    <t>Adicional Noturno [20%]</t>
  </si>
  <si>
    <t>EMPREGADOS POR POSTO</t>
  </si>
  <si>
    <t>ALFA GESTAO DE RECURSOS HUMANOS LTDA   
(Antes "BELAZARTE - SERVIÇOS DE CONSULTORIA LTDA")</t>
  </si>
  <si>
    <t>Teresina/PI</t>
  </si>
  <si>
    <t>Agente de Portaria Noturno 12h x 36h</t>
  </si>
  <si>
    <t>00313.000238/2026-59</t>
  </si>
  <si>
    <t>CCT/2026 (PI000035/2026)</t>
  </si>
  <si>
    <t>PARECER REFERENCIAL CGE Nº 04/2026</t>
  </si>
  <si>
    <t>SUPERINTENDÊNCIA DA CONTROLADORIA-GERAL DO ESTADO (SUPCGE)</t>
  </si>
  <si>
    <r>
      <t xml:space="preserve">Plano de Saúde: </t>
    </r>
    <r>
      <rPr>
        <i/>
        <sz val="12"/>
        <rFont val="Calibri"/>
        <family val="2"/>
        <scheme val="minor"/>
      </rPr>
      <t>PS(2026) = [PS(2025) * 17,50%] * 40% = [286,80 * 17,50%] * 40% = R$ 134,80</t>
    </r>
  </si>
  <si>
    <r>
      <t xml:space="preserve">Riscos Ambientais do Trabalho Ajustado (RAT/SAT) = </t>
    </r>
    <r>
      <rPr>
        <i/>
        <sz val="12"/>
        <rFont val="Calibri"/>
        <family val="2"/>
        <scheme val="minor"/>
      </rPr>
      <t>3% x 1,1964 (FAP 2026) = 3,5892%</t>
    </r>
  </si>
  <si>
    <t>TABELA 01 - ALFA GESTÃO: GRUPO 01 (1º ANO DE CONTRATO / ASSINADOS EM​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</si>
</sst>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0" borderId="2" xfId="0" applyFont="1" applyBorder="1"/>
    <xf numFmtId="0" fontId="7" fillId="2" borderId="1" xfId="0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4" xfId="0" applyFont="1" applyBorder="1"/>
    <xf numFmtId="44" fontId="7" fillId="0" borderId="4" xfId="0" applyNumberFormat="1" applyFont="1" applyBorder="1"/>
    <xf numFmtId="0" fontId="14" fillId="0" borderId="0" xfId="0" applyFont="1"/>
    <xf numFmtId="0" fontId="2" fillId="0" borderId="4" xfId="0" applyFont="1" applyBorder="1"/>
    <xf numFmtId="44" fontId="4" fillId="0" borderId="4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/>
    <xf numFmtId="44" fontId="4" fillId="0" borderId="0" xfId="0" applyNumberFormat="1" applyFont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center" vertical="center"/>
    </xf>
    <xf numFmtId="43" fontId="4" fillId="2" borderId="28" xfId="0" applyNumberFormat="1" applyFont="1" applyFill="1" applyBorder="1" applyAlignment="1">
      <alignment horizontal="center" vertical="center"/>
    </xf>
    <xf numFmtId="43" fontId="4" fillId="0" borderId="28" xfId="4" applyNumberFormat="1" applyFont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center" vertical="center"/>
    </xf>
    <xf numFmtId="43" fontId="7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9" fillId="0" borderId="28" xfId="0" applyNumberFormat="1" applyFont="1" applyFill="1" applyBorder="1" applyAlignment="1">
      <alignment horizontal="right" vertical="center"/>
    </xf>
    <xf numFmtId="43" fontId="12" fillId="0" borderId="28" xfId="0" applyNumberFormat="1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3" xfId="0" applyNumberFormat="1" applyFont="1" applyFill="1" applyBorder="1" applyAlignment="1">
      <alignment horizontal="center" vertical="center"/>
    </xf>
    <xf numFmtId="10" fontId="12" fillId="0" borderId="41" xfId="0" applyNumberFormat="1" applyFont="1" applyBorder="1" applyAlignment="1">
      <alignment horizontal="right" vertical="center"/>
    </xf>
    <xf numFmtId="43" fontId="12" fillId="0" borderId="42" xfId="0" applyNumberFormat="1" applyFont="1" applyBorder="1" applyAlignment="1">
      <alignment horizontal="righ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vertical="center"/>
    </xf>
    <xf numFmtId="0" fontId="2" fillId="9" borderId="16" xfId="0" applyFont="1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7" fillId="0" borderId="28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1" fillId="12" borderId="2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8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28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8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8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3" fontId="7" fillId="0" borderId="1" xfId="0" applyNumberFormat="1" applyFont="1" applyBorder="1" applyAlignment="1">
      <alignment horizontal="right" vertical="center"/>
    </xf>
    <xf numFmtId="43" fontId="7" fillId="0" borderId="28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3" fontId="7" fillId="2" borderId="2" xfId="0" applyNumberFormat="1" applyFont="1" applyFill="1" applyBorder="1" applyAlignment="1">
      <alignment vertical="center"/>
    </xf>
    <xf numFmtId="43" fontId="7" fillId="2" borderId="25" xfId="0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right" vertical="center"/>
    </xf>
    <xf numFmtId="43" fontId="7" fillId="0" borderId="25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8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7" fillId="0" borderId="28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3" fontId="7" fillId="0" borderId="2" xfId="4" applyNumberFormat="1" applyFont="1" applyBorder="1" applyAlignment="1">
      <alignment horizontal="right" vertical="center"/>
    </xf>
    <xf numFmtId="43" fontId="7" fillId="0" borderId="25" xfId="4" applyNumberFormat="1" applyFont="1" applyBorder="1" applyAlignment="1">
      <alignment horizontal="right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/>
    </xf>
    <xf numFmtId="43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4" fontId="12" fillId="0" borderId="45" xfId="0" applyNumberFormat="1" applyFont="1" applyBorder="1" applyAlignment="1">
      <alignment horizontal="left" vertical="center"/>
    </xf>
    <xf numFmtId="44" fontId="12" fillId="0" borderId="15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3" fontId="2" fillId="7" borderId="35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5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43" fontId="2" fillId="7" borderId="46" xfId="0" applyNumberFormat="1" applyFont="1" applyFill="1" applyBorder="1" applyAlignment="1">
      <alignment horizontal="center" vertical="center"/>
    </xf>
    <xf numFmtId="43" fontId="2" fillId="7" borderId="1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43" fontId="7" fillId="0" borderId="2" xfId="4" applyNumberFormat="1" applyFont="1" applyFill="1" applyBorder="1" applyAlignment="1">
      <alignment horizontal="right" vertical="center"/>
    </xf>
    <xf numFmtId="43" fontId="7" fillId="0" borderId="25" xfId="4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190500</xdr:rowOff>
    </xdr:from>
    <xdr:to>
      <xdr:col>1</xdr:col>
      <xdr:colOff>1028700</xdr:colOff>
      <xdr:row>3</xdr:row>
      <xdr:rowOff>244475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90500"/>
          <a:ext cx="1590674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335861</xdr:colOff>
      <xdr:row>0</xdr:row>
      <xdr:rowOff>121202</xdr:rowOff>
    </xdr:from>
    <xdr:to>
      <xdr:col>1</xdr:col>
      <xdr:colOff>1088335</xdr:colOff>
      <xdr:row>3</xdr:row>
      <xdr:rowOff>175177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861" y="121202"/>
          <a:ext cx="1590674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8"/>
  <sheetViews>
    <sheetView showGridLines="0" tabSelected="1" workbookViewId="0">
      <selection activeCell="E13" sqref="E13"/>
    </sheetView>
  </sheetViews>
  <sheetFormatPr defaultColWidth="9.140625" defaultRowHeight="17.25" x14ac:dyDescent="0.25"/>
  <cols>
    <col min="1" max="1" width="10.28515625" style="80" customWidth="1"/>
    <col min="2" max="2" width="7" style="80" customWidth="1"/>
    <col min="3" max="3" width="40.28515625" style="80" bestFit="1" customWidth="1"/>
    <col min="4" max="4" width="26" style="81" customWidth="1"/>
    <col min="5" max="5" width="25.140625" style="80" customWidth="1"/>
    <col min="6" max="6" width="25.28515625" style="80" customWidth="1"/>
    <col min="7" max="7" width="26.140625" style="80" bestFit="1" customWidth="1"/>
    <col min="8" max="8" width="28.28515625" style="80" customWidth="1"/>
    <col min="9" max="16384" width="9.140625" style="80"/>
  </cols>
  <sheetData>
    <row r="1" spans="2:7" s="75" customFormat="1" ht="17.25" customHeight="1" x14ac:dyDescent="0.25">
      <c r="D1" s="78"/>
    </row>
    <row r="2" spans="2:7" s="75" customFormat="1" ht="17.25" customHeight="1" x14ac:dyDescent="0.25">
      <c r="D2" s="78"/>
    </row>
    <row r="3" spans="2:7" ht="34.5" customHeight="1" x14ac:dyDescent="0.25">
      <c r="B3" s="108" t="s">
        <v>158</v>
      </c>
      <c r="C3" s="109"/>
      <c r="D3" s="109"/>
      <c r="E3" s="109"/>
      <c r="F3" s="109"/>
      <c r="G3" s="110"/>
    </row>
    <row r="4" spans="2:7" s="81" customFormat="1" ht="69" x14ac:dyDescent="0.25">
      <c r="B4" s="76" t="s">
        <v>117</v>
      </c>
      <c r="C4" s="77" t="s">
        <v>116</v>
      </c>
      <c r="D4" s="77" t="s">
        <v>148</v>
      </c>
      <c r="E4" s="77" t="s">
        <v>130</v>
      </c>
      <c r="F4" s="76" t="s">
        <v>128</v>
      </c>
      <c r="G4" s="76" t="s">
        <v>131</v>
      </c>
    </row>
    <row r="5" spans="2:7" s="85" customFormat="1" ht="42.6" customHeight="1" x14ac:dyDescent="0.25">
      <c r="B5" s="88" t="s">
        <v>137</v>
      </c>
      <c r="C5" s="82" t="s">
        <v>151</v>
      </c>
      <c r="D5" s="83">
        <v>2</v>
      </c>
      <c r="E5" s="84">
        <v>5081.2299999999996</v>
      </c>
      <c r="F5" s="79">
        <f>D5*E5</f>
        <v>10162.459999999999</v>
      </c>
      <c r="G5" s="79">
        <v>155.87</v>
      </c>
    </row>
    <row r="6" spans="2:7" s="86" customFormat="1" ht="36" customHeight="1" x14ac:dyDescent="0.25">
      <c r="B6" s="89" t="s">
        <v>135</v>
      </c>
      <c r="C6" s="82" t="s">
        <v>136</v>
      </c>
      <c r="D6" s="83">
        <v>1</v>
      </c>
      <c r="E6" s="84">
        <v>4179.1400000000003</v>
      </c>
      <c r="F6" s="79">
        <f t="shared" ref="F6" si="0">D6*E6</f>
        <v>4179.1400000000003</v>
      </c>
      <c r="G6" s="79">
        <v>154.78</v>
      </c>
    </row>
    <row r="7" spans="2:7" s="85" customFormat="1" ht="25.5" customHeight="1" x14ac:dyDescent="0.25">
      <c r="D7" s="87"/>
    </row>
    <row r="8" spans="2:7" s="85" customFormat="1" x14ac:dyDescent="0.25">
      <c r="D8" s="87"/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47" fitToHeight="0" orientation="landscape" r:id="rId1"/>
  <headerFooter>
    <oddHeader>&amp;A</oddHead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Normal="100" workbookViewId="0">
      <selection activeCell="K12" sqref="K12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1" style="3" customWidth="1"/>
    <col min="9" max="9" width="20.2851562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32" ht="26.25" customHeight="1" x14ac:dyDescent="0.25">
      <c r="A1" s="35"/>
      <c r="B1" s="36"/>
      <c r="C1" s="113" t="s">
        <v>19</v>
      </c>
      <c r="D1" s="114"/>
      <c r="E1" s="114"/>
      <c r="F1" s="114"/>
      <c r="G1" s="114"/>
      <c r="H1" s="114"/>
      <c r="I1" s="115"/>
    </row>
    <row r="2" spans="1:32" ht="26.25" customHeight="1" x14ac:dyDescent="0.25">
      <c r="A2" s="37"/>
      <c r="B2" s="4"/>
      <c r="C2" s="116" t="s">
        <v>115</v>
      </c>
      <c r="D2" s="117"/>
      <c r="E2" s="117"/>
      <c r="F2" s="117"/>
      <c r="G2" s="117"/>
      <c r="H2" s="117"/>
      <c r="I2" s="118"/>
    </row>
    <row r="3" spans="1:32" ht="26.25" customHeight="1" x14ac:dyDescent="0.25">
      <c r="A3" s="37"/>
      <c r="B3" s="4"/>
      <c r="C3" s="116" t="s">
        <v>155</v>
      </c>
      <c r="D3" s="117"/>
      <c r="E3" s="117"/>
      <c r="F3" s="117"/>
      <c r="G3" s="117"/>
      <c r="H3" s="117"/>
      <c r="I3" s="118"/>
    </row>
    <row r="4" spans="1:32" ht="26.25" customHeight="1" thickBot="1" x14ac:dyDescent="0.3">
      <c r="A4" s="37"/>
      <c r="B4" s="4"/>
      <c r="C4" s="133" t="s">
        <v>69</v>
      </c>
      <c r="D4" s="134"/>
      <c r="E4" s="134"/>
      <c r="F4" s="134"/>
      <c r="G4" s="134"/>
      <c r="H4" s="134"/>
      <c r="I4" s="135"/>
    </row>
    <row r="5" spans="1:32" ht="18" customHeight="1" thickBot="1" x14ac:dyDescent="0.3">
      <c r="A5" s="136" t="s">
        <v>68</v>
      </c>
      <c r="B5" s="137"/>
      <c r="C5" s="137"/>
      <c r="D5" s="137"/>
      <c r="E5" s="137"/>
      <c r="F5" s="137"/>
      <c r="G5" s="137"/>
      <c r="H5" s="137"/>
      <c r="I5" s="138"/>
    </row>
    <row r="6" spans="1:32" x14ac:dyDescent="0.25">
      <c r="A6" s="129" t="s">
        <v>38</v>
      </c>
      <c r="B6" s="130"/>
      <c r="C6" s="130"/>
      <c r="D6" s="130"/>
      <c r="E6" s="131" t="s">
        <v>152</v>
      </c>
      <c r="F6" s="131"/>
      <c r="G6" s="131"/>
      <c r="H6" s="131"/>
      <c r="I6" s="132"/>
    </row>
    <row r="7" spans="1:32" x14ac:dyDescent="0.25">
      <c r="A7" s="123" t="s">
        <v>53</v>
      </c>
      <c r="B7" s="124"/>
      <c r="C7" s="124"/>
      <c r="D7" s="124"/>
      <c r="E7" s="125" t="s">
        <v>112</v>
      </c>
      <c r="F7" s="125"/>
      <c r="G7" s="125"/>
      <c r="H7" s="125"/>
      <c r="I7" s="126"/>
    </row>
    <row r="8" spans="1:32" x14ac:dyDescent="0.25">
      <c r="A8" s="119" t="s">
        <v>30</v>
      </c>
      <c r="B8" s="120"/>
      <c r="C8" s="120"/>
      <c r="D8" s="120"/>
      <c r="E8" s="121" t="s">
        <v>110</v>
      </c>
      <c r="F8" s="121"/>
      <c r="G8" s="121"/>
      <c r="H8" s="121"/>
      <c r="I8" s="122"/>
    </row>
    <row r="9" spans="1:32" x14ac:dyDescent="0.25">
      <c r="A9" s="123" t="s">
        <v>119</v>
      </c>
      <c r="B9" s="124"/>
      <c r="C9" s="124"/>
      <c r="D9" s="124"/>
      <c r="E9" s="125" t="s">
        <v>138</v>
      </c>
      <c r="F9" s="125"/>
      <c r="G9" s="125"/>
      <c r="H9" s="125"/>
      <c r="I9" s="126"/>
    </row>
    <row r="10" spans="1:32" x14ac:dyDescent="0.25">
      <c r="A10" s="119" t="s">
        <v>49</v>
      </c>
      <c r="B10" s="120"/>
      <c r="C10" s="120"/>
      <c r="D10" s="120"/>
      <c r="E10" s="127" t="s">
        <v>113</v>
      </c>
      <c r="F10" s="127"/>
      <c r="G10" s="127"/>
      <c r="H10" s="127"/>
      <c r="I10" s="128"/>
    </row>
    <row r="11" spans="1:32" x14ac:dyDescent="0.25">
      <c r="A11" s="123" t="s">
        <v>52</v>
      </c>
      <c r="B11" s="124"/>
      <c r="C11" s="124"/>
      <c r="D11" s="124"/>
      <c r="E11" s="125" t="s">
        <v>113</v>
      </c>
      <c r="F11" s="125"/>
      <c r="G11" s="125"/>
      <c r="H11" s="125"/>
      <c r="I11" s="126"/>
    </row>
    <row r="12" spans="1:32" s="31" customFormat="1" ht="37.5" customHeight="1" x14ac:dyDescent="0.25">
      <c r="A12" s="237" t="s">
        <v>54</v>
      </c>
      <c r="B12" s="238"/>
      <c r="C12" s="238"/>
      <c r="D12" s="238"/>
      <c r="E12" s="139" t="s">
        <v>149</v>
      </c>
      <c r="F12" s="139"/>
      <c r="G12" s="139"/>
      <c r="H12" s="139"/>
      <c r="I12" s="140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x14ac:dyDescent="0.25">
      <c r="A13" s="38" t="s">
        <v>66</v>
      </c>
      <c r="B13" s="16"/>
      <c r="C13" s="16"/>
      <c r="D13" s="16"/>
      <c r="E13" s="16"/>
      <c r="F13" s="16"/>
      <c r="G13" s="17"/>
      <c r="H13" s="274" t="s">
        <v>113</v>
      </c>
      <c r="I13" s="275"/>
    </row>
    <row r="14" spans="1:32" x14ac:dyDescent="0.25">
      <c r="A14" s="39" t="s">
        <v>63</v>
      </c>
      <c r="B14" s="18"/>
      <c r="C14" s="18"/>
      <c r="D14" s="18"/>
      <c r="E14" s="18"/>
      <c r="F14" s="18"/>
      <c r="G14" s="19"/>
      <c r="H14" s="276" t="s">
        <v>113</v>
      </c>
      <c r="I14" s="277"/>
    </row>
    <row r="15" spans="1:32" x14ac:dyDescent="0.25">
      <c r="A15" s="38" t="s">
        <v>2</v>
      </c>
      <c r="B15" s="16"/>
      <c r="C15" s="16"/>
      <c r="D15" s="16"/>
      <c r="E15" s="16"/>
      <c r="F15" s="16"/>
      <c r="G15" s="17"/>
      <c r="H15" s="278" t="s">
        <v>150</v>
      </c>
      <c r="I15" s="275"/>
    </row>
    <row r="16" spans="1:32" x14ac:dyDescent="0.25">
      <c r="A16" s="39" t="s">
        <v>4</v>
      </c>
      <c r="B16" s="18"/>
      <c r="C16" s="18"/>
      <c r="D16" s="18"/>
      <c r="E16" s="18"/>
      <c r="F16" s="18"/>
      <c r="G16" s="19"/>
      <c r="H16" s="279" t="s">
        <v>153</v>
      </c>
      <c r="I16" s="280"/>
    </row>
    <row r="17" spans="1:9" ht="15" customHeight="1" x14ac:dyDescent="0.25">
      <c r="A17" s="40" t="s">
        <v>22</v>
      </c>
      <c r="B17" s="20"/>
      <c r="C17" s="20"/>
      <c r="D17" s="20"/>
      <c r="E17" s="20"/>
      <c r="F17" s="20"/>
      <c r="G17" s="20"/>
      <c r="H17" s="20"/>
      <c r="I17" s="41"/>
    </row>
    <row r="18" spans="1:9" ht="15" customHeight="1" x14ac:dyDescent="0.25">
      <c r="A18" s="42" t="s">
        <v>0</v>
      </c>
      <c r="B18" s="156" t="s">
        <v>23</v>
      </c>
      <c r="C18" s="156"/>
      <c r="D18" s="156"/>
      <c r="E18" s="156"/>
      <c r="F18" s="156"/>
      <c r="G18" s="156"/>
      <c r="H18" s="157" t="s">
        <v>39</v>
      </c>
      <c r="I18" s="158"/>
    </row>
    <row r="19" spans="1:9" x14ac:dyDescent="0.25">
      <c r="A19" s="43" t="s">
        <v>1</v>
      </c>
      <c r="B19" s="159" t="s">
        <v>43</v>
      </c>
      <c r="C19" s="159"/>
      <c r="D19" s="159"/>
      <c r="E19" s="159"/>
      <c r="F19" s="159"/>
      <c r="G19" s="159"/>
      <c r="H19" s="160" t="s">
        <v>139</v>
      </c>
      <c r="I19" s="161"/>
    </row>
    <row r="20" spans="1:9" x14ac:dyDescent="0.25">
      <c r="A20" s="44" t="s">
        <v>3</v>
      </c>
      <c r="B20" s="147" t="s">
        <v>120</v>
      </c>
      <c r="C20" s="147"/>
      <c r="D20" s="147"/>
      <c r="E20" s="147"/>
      <c r="F20" s="147"/>
      <c r="G20" s="147"/>
      <c r="H20" s="148">
        <v>1621</v>
      </c>
      <c r="I20" s="149"/>
    </row>
    <row r="21" spans="1:9" x14ac:dyDescent="0.25">
      <c r="A21" s="45" t="s">
        <v>5</v>
      </c>
      <c r="B21" s="150" t="s">
        <v>45</v>
      </c>
      <c r="C21" s="151"/>
      <c r="D21" s="151"/>
      <c r="E21" s="151"/>
      <c r="F21" s="151"/>
      <c r="G21" s="151"/>
      <c r="H21" s="152">
        <v>1820.65</v>
      </c>
      <c r="I21" s="153"/>
    </row>
    <row r="22" spans="1:9" x14ac:dyDescent="0.25">
      <c r="A22" s="42" t="s">
        <v>27</v>
      </c>
      <c r="B22" s="156" t="s">
        <v>6</v>
      </c>
      <c r="C22" s="156"/>
      <c r="D22" s="156"/>
      <c r="E22" s="156"/>
      <c r="F22" s="156"/>
      <c r="G22" s="156"/>
      <c r="H22" s="154">
        <v>46023</v>
      </c>
      <c r="I22" s="155"/>
    </row>
    <row r="23" spans="1:9" x14ac:dyDescent="0.25">
      <c r="A23" s="43" t="s">
        <v>28</v>
      </c>
      <c r="B23" s="141" t="s">
        <v>29</v>
      </c>
      <c r="C23" s="141"/>
      <c r="D23" s="141"/>
      <c r="E23" s="141" t="s">
        <v>121</v>
      </c>
      <c r="F23" s="141"/>
      <c r="G23" s="141"/>
      <c r="H23" s="141" t="s">
        <v>50</v>
      </c>
      <c r="I23" s="142"/>
    </row>
    <row r="24" spans="1:9" x14ac:dyDescent="0.25">
      <c r="A24" s="42" t="s">
        <v>31</v>
      </c>
      <c r="B24" s="143">
        <v>0.06</v>
      </c>
      <c r="C24" s="143"/>
      <c r="D24" s="143"/>
      <c r="E24" s="144">
        <v>30</v>
      </c>
      <c r="F24" s="144"/>
      <c r="G24" s="144"/>
      <c r="H24" s="145">
        <v>4</v>
      </c>
      <c r="I24" s="146"/>
    </row>
    <row r="25" spans="1:9" x14ac:dyDescent="0.25">
      <c r="A25" s="43" t="s">
        <v>32</v>
      </c>
      <c r="B25" s="141" t="s">
        <v>48</v>
      </c>
      <c r="C25" s="141"/>
      <c r="D25" s="141"/>
      <c r="E25" s="141" t="s">
        <v>46</v>
      </c>
      <c r="F25" s="141"/>
      <c r="G25" s="141"/>
      <c r="H25" s="170" t="s">
        <v>47</v>
      </c>
      <c r="I25" s="171"/>
    </row>
    <row r="26" spans="1:9" x14ac:dyDescent="0.25">
      <c r="A26" s="42" t="s">
        <v>33</v>
      </c>
      <c r="B26" s="144" t="s">
        <v>18</v>
      </c>
      <c r="C26" s="144"/>
      <c r="D26" s="144"/>
      <c r="E26" s="144">
        <v>2</v>
      </c>
      <c r="F26" s="144"/>
      <c r="G26" s="144"/>
      <c r="H26" s="175">
        <v>1</v>
      </c>
      <c r="I26" s="176"/>
    </row>
    <row r="27" spans="1:9" ht="16.5" thickBot="1" x14ac:dyDescent="0.3">
      <c r="A27" s="177"/>
      <c r="B27" s="178"/>
      <c r="C27" s="178"/>
      <c r="D27" s="178"/>
      <c r="E27" s="178"/>
      <c r="F27" s="178"/>
      <c r="G27" s="178"/>
      <c r="H27" s="178"/>
      <c r="I27" s="179"/>
    </row>
    <row r="28" spans="1:9" ht="16.5" thickBot="1" x14ac:dyDescent="0.3">
      <c r="A28" s="172" t="s">
        <v>70</v>
      </c>
      <c r="B28" s="173"/>
      <c r="C28" s="173"/>
      <c r="D28" s="173"/>
      <c r="E28" s="173"/>
      <c r="F28" s="173"/>
      <c r="G28" s="173"/>
      <c r="H28" s="173"/>
      <c r="I28" s="174"/>
    </row>
    <row r="29" spans="1:9" x14ac:dyDescent="0.25">
      <c r="A29" s="162" t="s">
        <v>21</v>
      </c>
      <c r="B29" s="163"/>
      <c r="C29" s="163"/>
      <c r="D29" s="163"/>
      <c r="E29" s="163"/>
      <c r="F29" s="163"/>
      <c r="G29" s="163"/>
      <c r="H29" s="163" t="s">
        <v>65</v>
      </c>
      <c r="I29" s="164"/>
    </row>
    <row r="30" spans="1:9" x14ac:dyDescent="0.25">
      <c r="A30" s="46" t="s">
        <v>0</v>
      </c>
      <c r="B30" s="165" t="s">
        <v>7</v>
      </c>
      <c r="C30" s="166"/>
      <c r="D30" s="166"/>
      <c r="E30" s="166"/>
      <c r="F30" s="166"/>
      <c r="G30" s="167"/>
      <c r="H30" s="168">
        <f>H21</f>
        <v>1820.65</v>
      </c>
      <c r="I30" s="169"/>
    </row>
    <row r="31" spans="1:9" x14ac:dyDescent="0.25">
      <c r="A31" s="47" t="s">
        <v>1</v>
      </c>
      <c r="B31" s="180" t="s">
        <v>40</v>
      </c>
      <c r="C31" s="181"/>
      <c r="D31" s="181"/>
      <c r="E31" s="181"/>
      <c r="F31" s="181"/>
      <c r="G31" s="182"/>
      <c r="H31" s="168"/>
      <c r="I31" s="169"/>
    </row>
    <row r="32" spans="1:9" x14ac:dyDescent="0.25">
      <c r="A32" s="46" t="s">
        <v>3</v>
      </c>
      <c r="B32" s="165" t="s">
        <v>111</v>
      </c>
      <c r="C32" s="166"/>
      <c r="D32" s="166"/>
      <c r="E32" s="166"/>
      <c r="F32" s="166"/>
      <c r="G32" s="167"/>
      <c r="H32" s="186">
        <v>0</v>
      </c>
      <c r="I32" s="187"/>
    </row>
    <row r="33" spans="1:14" x14ac:dyDescent="0.25">
      <c r="A33" s="47" t="s">
        <v>5</v>
      </c>
      <c r="B33" s="180" t="s">
        <v>147</v>
      </c>
      <c r="C33" s="181"/>
      <c r="D33" s="181"/>
      <c r="E33" s="181"/>
      <c r="F33" s="181"/>
      <c r="G33" s="182"/>
      <c r="H33" s="168">
        <f>SUM(H30:I32)/220*7/52.5*60*15*0.2</f>
        <v>198.61636363636364</v>
      </c>
      <c r="I33" s="169"/>
    </row>
    <row r="34" spans="1:14" x14ac:dyDescent="0.25">
      <c r="A34" s="47" t="s">
        <v>27</v>
      </c>
      <c r="B34" s="180" t="s">
        <v>61</v>
      </c>
      <c r="C34" s="181"/>
      <c r="D34" s="181"/>
      <c r="E34" s="181"/>
      <c r="F34" s="181"/>
      <c r="G34" s="182"/>
      <c r="H34" s="168"/>
      <c r="I34" s="169"/>
    </row>
    <row r="35" spans="1:14" x14ac:dyDescent="0.25">
      <c r="A35" s="47" t="s">
        <v>28</v>
      </c>
      <c r="B35" s="180" t="s">
        <v>42</v>
      </c>
      <c r="C35" s="181"/>
      <c r="D35" s="181"/>
      <c r="E35" s="181"/>
      <c r="F35" s="181"/>
      <c r="G35" s="182"/>
      <c r="H35" s="168"/>
      <c r="I35" s="169"/>
    </row>
    <row r="36" spans="1:14" x14ac:dyDescent="0.25">
      <c r="A36" s="44" t="s">
        <v>31</v>
      </c>
      <c r="B36" s="183" t="s">
        <v>62</v>
      </c>
      <c r="C36" s="184"/>
      <c r="D36" s="184"/>
      <c r="E36" s="184"/>
      <c r="F36" s="184"/>
      <c r="G36" s="185"/>
      <c r="H36" s="168"/>
      <c r="I36" s="169"/>
    </row>
    <row r="37" spans="1:14" x14ac:dyDescent="0.25">
      <c r="A37" s="44" t="s">
        <v>32</v>
      </c>
      <c r="B37" s="183" t="s">
        <v>59</v>
      </c>
      <c r="C37" s="184"/>
      <c r="D37" s="184"/>
      <c r="E37" s="184"/>
      <c r="F37" s="184"/>
      <c r="G37" s="185"/>
      <c r="H37" s="196"/>
      <c r="I37" s="197"/>
    </row>
    <row r="38" spans="1:14" x14ac:dyDescent="0.25">
      <c r="A38" s="198" t="s">
        <v>60</v>
      </c>
      <c r="B38" s="199"/>
      <c r="C38" s="199"/>
      <c r="D38" s="199"/>
      <c r="E38" s="199"/>
      <c r="F38" s="199"/>
      <c r="G38" s="199"/>
      <c r="H38" s="200">
        <f>SUM(H30:H37)</f>
        <v>2019.2663636363636</v>
      </c>
      <c r="I38" s="201"/>
    </row>
    <row r="39" spans="1:14" ht="16.5" thickBot="1" x14ac:dyDescent="0.3">
      <c r="A39" s="177"/>
      <c r="B39" s="178"/>
      <c r="C39" s="178"/>
      <c r="D39" s="178"/>
      <c r="E39" s="178"/>
      <c r="F39" s="178"/>
      <c r="G39" s="178"/>
      <c r="H39" s="178"/>
      <c r="I39" s="179"/>
    </row>
    <row r="40" spans="1:14" ht="16.5" thickBot="1" x14ac:dyDescent="0.3">
      <c r="A40" s="172" t="s">
        <v>71</v>
      </c>
      <c r="B40" s="173"/>
      <c r="C40" s="173"/>
      <c r="D40" s="173"/>
      <c r="E40" s="173"/>
      <c r="F40" s="173"/>
      <c r="G40" s="173"/>
      <c r="H40" s="173"/>
      <c r="I40" s="174"/>
    </row>
    <row r="41" spans="1:14" ht="16.5" thickBot="1" x14ac:dyDescent="0.3">
      <c r="A41" s="188" t="s">
        <v>72</v>
      </c>
      <c r="B41" s="189"/>
      <c r="C41" s="189"/>
      <c r="D41" s="189"/>
      <c r="E41" s="189"/>
      <c r="F41" s="189"/>
      <c r="G41" s="189"/>
      <c r="H41" s="189"/>
      <c r="I41" s="190"/>
      <c r="K41" s="91" t="s">
        <v>142</v>
      </c>
      <c r="L41" s="92"/>
      <c r="M41" s="93"/>
    </row>
    <row r="42" spans="1:14" x14ac:dyDescent="0.25">
      <c r="A42" s="191" t="s">
        <v>21</v>
      </c>
      <c r="B42" s="192"/>
      <c r="C42" s="192"/>
      <c r="D42" s="192"/>
      <c r="E42" s="192"/>
      <c r="F42" s="192"/>
      <c r="G42" s="193"/>
      <c r="H42" s="194" t="s">
        <v>65</v>
      </c>
      <c r="I42" s="195"/>
    </row>
    <row r="43" spans="1:14" x14ac:dyDescent="0.25">
      <c r="A43" s="205" t="s">
        <v>44</v>
      </c>
      <c r="B43" s="206"/>
      <c r="C43" s="206"/>
      <c r="D43" s="206"/>
      <c r="E43" s="206"/>
      <c r="F43" s="206"/>
      <c r="G43" s="207"/>
      <c r="H43" s="13" t="s">
        <v>9</v>
      </c>
      <c r="I43" s="48" t="s">
        <v>24</v>
      </c>
    </row>
    <row r="44" spans="1:14" x14ac:dyDescent="0.25">
      <c r="A44" s="46" t="s">
        <v>0</v>
      </c>
      <c r="B44" s="183" t="s">
        <v>73</v>
      </c>
      <c r="C44" s="184"/>
      <c r="D44" s="184"/>
      <c r="E44" s="184"/>
      <c r="F44" s="184"/>
      <c r="G44" s="185"/>
      <c r="H44" s="9">
        <v>8.3299999999999999E-2</v>
      </c>
      <c r="I44" s="49">
        <f>H44*($H$38)</f>
        <v>168.20488809090909</v>
      </c>
    </row>
    <row r="45" spans="1:14" x14ac:dyDescent="0.25">
      <c r="A45" s="46" t="s">
        <v>1</v>
      </c>
      <c r="B45" s="183" t="s">
        <v>74</v>
      </c>
      <c r="C45" s="184"/>
      <c r="D45" s="184"/>
      <c r="E45" s="184"/>
      <c r="F45" s="184"/>
      <c r="G45" s="185"/>
      <c r="H45" s="9">
        <v>0.1111</v>
      </c>
      <c r="I45" s="49">
        <f>H45*($H$38)</f>
        <v>224.34049300000001</v>
      </c>
    </row>
    <row r="46" spans="1:14" x14ac:dyDescent="0.25">
      <c r="A46" s="198" t="s">
        <v>60</v>
      </c>
      <c r="B46" s="199"/>
      <c r="C46" s="199"/>
      <c r="D46" s="199"/>
      <c r="E46" s="199"/>
      <c r="F46" s="199"/>
      <c r="G46" s="199"/>
      <c r="H46" s="99">
        <f>SUM(H44:H45)</f>
        <v>0.19440000000000002</v>
      </c>
      <c r="I46" s="50">
        <f>SUM(I44:I45)</f>
        <v>392.54538109090913</v>
      </c>
    </row>
    <row r="47" spans="1:14" ht="16.5" thickBot="1" x14ac:dyDescent="0.3">
      <c r="A47" s="208"/>
      <c r="B47" s="209"/>
      <c r="C47" s="209"/>
      <c r="D47" s="209"/>
      <c r="E47" s="209"/>
      <c r="F47" s="209"/>
      <c r="G47" s="209"/>
      <c r="H47" s="209"/>
      <c r="I47" s="210"/>
    </row>
    <row r="48" spans="1:14" ht="16.5" thickBot="1" x14ac:dyDescent="0.3">
      <c r="A48" s="211" t="s">
        <v>75</v>
      </c>
      <c r="B48" s="212"/>
      <c r="C48" s="212"/>
      <c r="D48" s="212"/>
      <c r="E48" s="212"/>
      <c r="F48" s="212"/>
      <c r="G48" s="212"/>
      <c r="H48" s="212"/>
      <c r="I48" s="213"/>
      <c r="K48" s="91" t="s">
        <v>143</v>
      </c>
      <c r="L48" s="92"/>
      <c r="M48" s="93"/>
      <c r="N48" s="90"/>
    </row>
    <row r="49" spans="1:32" x14ac:dyDescent="0.25">
      <c r="A49" s="191" t="s">
        <v>21</v>
      </c>
      <c r="B49" s="192"/>
      <c r="C49" s="192"/>
      <c r="D49" s="192"/>
      <c r="E49" s="192"/>
      <c r="F49" s="192"/>
      <c r="G49" s="193"/>
      <c r="H49" s="194" t="s">
        <v>65</v>
      </c>
      <c r="I49" s="195"/>
    </row>
    <row r="50" spans="1:32" x14ac:dyDescent="0.25">
      <c r="A50" s="202" t="s">
        <v>44</v>
      </c>
      <c r="B50" s="203"/>
      <c r="C50" s="203"/>
      <c r="D50" s="203"/>
      <c r="E50" s="203"/>
      <c r="F50" s="203"/>
      <c r="G50" s="203"/>
      <c r="H50" s="13" t="s">
        <v>9</v>
      </c>
      <c r="I50" s="48" t="s">
        <v>24</v>
      </c>
    </row>
    <row r="51" spans="1:32" x14ac:dyDescent="0.25">
      <c r="A51" s="46" t="s">
        <v>0</v>
      </c>
      <c r="B51" s="204" t="s">
        <v>10</v>
      </c>
      <c r="C51" s="204"/>
      <c r="D51" s="204"/>
      <c r="E51" s="204"/>
      <c r="F51" s="204"/>
      <c r="G51" s="204"/>
      <c r="H51" s="100">
        <v>0.2</v>
      </c>
      <c r="I51" s="57">
        <f>H51*($I$46+$H$38)</f>
        <v>482.36234894545453</v>
      </c>
    </row>
    <row r="52" spans="1:32" x14ac:dyDescent="0.25">
      <c r="A52" s="46" t="s">
        <v>1</v>
      </c>
      <c r="B52" s="204" t="s">
        <v>11</v>
      </c>
      <c r="C52" s="204"/>
      <c r="D52" s="204"/>
      <c r="E52" s="204"/>
      <c r="F52" s="204"/>
      <c r="G52" s="204"/>
      <c r="H52" s="100">
        <v>1.4999999999999999E-2</v>
      </c>
      <c r="I52" s="57">
        <f t="shared" ref="I52:I58" si="0">H52*($I$46+$H$38)</f>
        <v>36.177176170909085</v>
      </c>
    </row>
    <row r="53" spans="1:32" x14ac:dyDescent="0.25">
      <c r="A53" s="46" t="s">
        <v>3</v>
      </c>
      <c r="B53" s="204" t="s">
        <v>12</v>
      </c>
      <c r="C53" s="204"/>
      <c r="D53" s="204"/>
      <c r="E53" s="204"/>
      <c r="F53" s="204"/>
      <c r="G53" s="204"/>
      <c r="H53" s="100">
        <v>0.01</v>
      </c>
      <c r="I53" s="57">
        <f t="shared" si="0"/>
        <v>24.118117447272727</v>
      </c>
    </row>
    <row r="54" spans="1:32" x14ac:dyDescent="0.25">
      <c r="A54" s="46" t="s">
        <v>5</v>
      </c>
      <c r="B54" s="204" t="s">
        <v>13</v>
      </c>
      <c r="C54" s="204"/>
      <c r="D54" s="204"/>
      <c r="E54" s="204"/>
      <c r="F54" s="204"/>
      <c r="G54" s="204"/>
      <c r="H54" s="100">
        <v>2E-3</v>
      </c>
      <c r="I54" s="57">
        <f t="shared" si="0"/>
        <v>4.8236234894545449</v>
      </c>
    </row>
    <row r="55" spans="1:32" x14ac:dyDescent="0.25">
      <c r="A55" s="46" t="s">
        <v>27</v>
      </c>
      <c r="B55" s="204" t="s">
        <v>14</v>
      </c>
      <c r="C55" s="204"/>
      <c r="D55" s="204"/>
      <c r="E55" s="204"/>
      <c r="F55" s="204"/>
      <c r="G55" s="204"/>
      <c r="H55" s="100">
        <v>2.5000000000000001E-2</v>
      </c>
      <c r="I55" s="57">
        <f t="shared" si="0"/>
        <v>60.295293618181816</v>
      </c>
    </row>
    <row r="56" spans="1:32" x14ac:dyDescent="0.25">
      <c r="A56" s="46" t="s">
        <v>28</v>
      </c>
      <c r="B56" s="204" t="s">
        <v>16</v>
      </c>
      <c r="C56" s="204"/>
      <c r="D56" s="204"/>
      <c r="E56" s="204"/>
      <c r="F56" s="204"/>
      <c r="G56" s="204"/>
      <c r="H56" s="100">
        <v>6.0000000000000001E-3</v>
      </c>
      <c r="I56" s="57">
        <f t="shared" si="0"/>
        <v>14.470870468363636</v>
      </c>
    </row>
    <row r="57" spans="1:32" s="97" customFormat="1" x14ac:dyDescent="0.25">
      <c r="A57" s="44" t="s">
        <v>31</v>
      </c>
      <c r="B57" s="147" t="s">
        <v>157</v>
      </c>
      <c r="C57" s="147"/>
      <c r="D57" s="147"/>
      <c r="E57" s="147"/>
      <c r="F57" s="147"/>
      <c r="G57" s="147"/>
      <c r="H57" s="106">
        <v>3.5900000000000001E-2</v>
      </c>
      <c r="I57" s="105">
        <f t="shared" si="0"/>
        <v>86.584041635709085</v>
      </c>
    </row>
    <row r="58" spans="1:32" x14ac:dyDescent="0.25">
      <c r="A58" s="46" t="s">
        <v>32</v>
      </c>
      <c r="B58" s="204" t="s">
        <v>15</v>
      </c>
      <c r="C58" s="204"/>
      <c r="D58" s="204"/>
      <c r="E58" s="204"/>
      <c r="F58" s="204"/>
      <c r="G58" s="204"/>
      <c r="H58" s="100">
        <v>0.08</v>
      </c>
      <c r="I58" s="57">
        <f t="shared" si="0"/>
        <v>192.94493957818182</v>
      </c>
    </row>
    <row r="59" spans="1:32" x14ac:dyDescent="0.25">
      <c r="A59" s="198" t="s">
        <v>60</v>
      </c>
      <c r="B59" s="199"/>
      <c r="C59" s="199"/>
      <c r="D59" s="199"/>
      <c r="E59" s="199"/>
      <c r="F59" s="199"/>
      <c r="G59" s="199"/>
      <c r="H59" s="101">
        <f>SUM(H51:H58)</f>
        <v>0.37390000000000007</v>
      </c>
      <c r="I59" s="51">
        <f>SUM(I51:I58)</f>
        <v>901.77641135352735</v>
      </c>
    </row>
    <row r="60" spans="1:32" x14ac:dyDescent="0.25">
      <c r="A60" s="208"/>
      <c r="B60" s="209"/>
      <c r="C60" s="209"/>
      <c r="D60" s="209"/>
      <c r="E60" s="209"/>
      <c r="F60" s="209"/>
      <c r="G60" s="209"/>
      <c r="H60" s="209"/>
      <c r="I60" s="210"/>
    </row>
    <row r="61" spans="1:32" x14ac:dyDescent="0.25">
      <c r="A61" s="211" t="s">
        <v>76</v>
      </c>
      <c r="B61" s="212"/>
      <c r="C61" s="212"/>
      <c r="D61" s="212"/>
      <c r="E61" s="212"/>
      <c r="F61" s="212"/>
      <c r="G61" s="212"/>
      <c r="H61" s="212"/>
      <c r="I61" s="213"/>
    </row>
    <row r="62" spans="1:32" x14ac:dyDescent="0.25">
      <c r="A62" s="214" t="s">
        <v>21</v>
      </c>
      <c r="B62" s="215"/>
      <c r="C62" s="215"/>
      <c r="D62" s="215"/>
      <c r="E62" s="215"/>
      <c r="F62" s="215"/>
      <c r="G62" s="215"/>
      <c r="H62" s="215" t="s">
        <v>65</v>
      </c>
      <c r="I62" s="216"/>
    </row>
    <row r="63" spans="1:32" x14ac:dyDescent="0.25">
      <c r="A63" s="46" t="s">
        <v>0</v>
      </c>
      <c r="B63" s="204" t="s">
        <v>8</v>
      </c>
      <c r="C63" s="204"/>
      <c r="D63" s="204"/>
      <c r="E63" s="204"/>
      <c r="F63" s="204"/>
      <c r="G63" s="204"/>
      <c r="H63" s="217">
        <f>$H$24*$E$24-$B$24*$H$21</f>
        <v>10.760999999999996</v>
      </c>
      <c r="I63" s="218"/>
      <c r="AE63" s="3"/>
      <c r="AF63" s="3"/>
    </row>
    <row r="64" spans="1:32" s="2" customFormat="1" x14ac:dyDescent="0.25">
      <c r="A64" s="44" t="s">
        <v>1</v>
      </c>
      <c r="B64" s="147" t="s">
        <v>34</v>
      </c>
      <c r="C64" s="147"/>
      <c r="D64" s="147"/>
      <c r="E64" s="147"/>
      <c r="F64" s="147"/>
      <c r="G64" s="147"/>
      <c r="H64" s="217">
        <v>505.99</v>
      </c>
      <c r="I64" s="218"/>
    </row>
    <row r="65" spans="1:18" x14ac:dyDescent="0.25">
      <c r="A65" s="44" t="s">
        <v>3</v>
      </c>
      <c r="B65" s="147" t="s">
        <v>55</v>
      </c>
      <c r="C65" s="147"/>
      <c r="D65" s="147"/>
      <c r="E65" s="147"/>
      <c r="F65" s="147"/>
      <c r="G65" s="147"/>
      <c r="H65" s="217">
        <v>0</v>
      </c>
      <c r="I65" s="218"/>
    </row>
    <row r="66" spans="1:18" s="97" customFormat="1" x14ac:dyDescent="0.25">
      <c r="A66" s="44" t="s">
        <v>5</v>
      </c>
      <c r="B66" s="147" t="s">
        <v>156</v>
      </c>
      <c r="C66" s="147"/>
      <c r="D66" s="147"/>
      <c r="E66" s="147"/>
      <c r="F66" s="147"/>
      <c r="G66" s="147"/>
      <c r="H66" s="217">
        <v>134.80000000000001</v>
      </c>
      <c r="I66" s="218"/>
      <c r="K66" s="104"/>
      <c r="L66" s="104"/>
      <c r="M66" s="104"/>
      <c r="N66" s="104"/>
      <c r="O66" s="104"/>
      <c r="P66" s="104"/>
      <c r="Q66" s="104"/>
      <c r="R66" s="104"/>
    </row>
    <row r="67" spans="1:18" s="97" customFormat="1" x14ac:dyDescent="0.25">
      <c r="A67" s="44" t="s">
        <v>27</v>
      </c>
      <c r="B67" s="147" t="s">
        <v>20</v>
      </c>
      <c r="C67" s="147"/>
      <c r="D67" s="147"/>
      <c r="E67" s="147"/>
      <c r="F67" s="147"/>
      <c r="G67" s="147"/>
      <c r="H67" s="217">
        <v>4.5</v>
      </c>
      <c r="I67" s="218"/>
      <c r="K67" s="107"/>
      <c r="L67" s="107"/>
      <c r="M67" s="107"/>
      <c r="N67" s="107"/>
      <c r="O67" s="107"/>
      <c r="P67" s="107"/>
      <c r="Q67" s="107"/>
      <c r="R67" s="107"/>
    </row>
    <row r="68" spans="1:18" x14ac:dyDescent="0.25">
      <c r="A68" s="47" t="s">
        <v>28</v>
      </c>
      <c r="B68" s="219" t="s">
        <v>64</v>
      </c>
      <c r="C68" s="219"/>
      <c r="D68" s="219"/>
      <c r="E68" s="219"/>
      <c r="F68" s="219"/>
      <c r="G68" s="219"/>
      <c r="H68" s="220"/>
      <c r="I68" s="221"/>
    </row>
    <row r="69" spans="1:18" x14ac:dyDescent="0.25">
      <c r="A69" s="198" t="s">
        <v>60</v>
      </c>
      <c r="B69" s="199"/>
      <c r="C69" s="199"/>
      <c r="D69" s="199"/>
      <c r="E69" s="199"/>
      <c r="F69" s="199"/>
      <c r="G69" s="199"/>
      <c r="H69" s="200">
        <f>SUM(H63:I68)</f>
        <v>656.05099999999993</v>
      </c>
      <c r="I69" s="201"/>
    </row>
    <row r="70" spans="1:18" x14ac:dyDescent="0.25">
      <c r="A70" s="208"/>
      <c r="B70" s="209"/>
      <c r="C70" s="209"/>
      <c r="D70" s="209"/>
      <c r="E70" s="209"/>
      <c r="F70" s="209"/>
      <c r="G70" s="209"/>
      <c r="H70" s="209"/>
      <c r="I70" s="210"/>
    </row>
    <row r="71" spans="1:18" x14ac:dyDescent="0.25">
      <c r="A71" s="211" t="s">
        <v>77</v>
      </c>
      <c r="B71" s="212"/>
      <c r="C71" s="212"/>
      <c r="D71" s="212"/>
      <c r="E71" s="212"/>
      <c r="F71" s="212"/>
      <c r="G71" s="212"/>
      <c r="H71" s="212"/>
      <c r="I71" s="213"/>
    </row>
    <row r="72" spans="1:18" x14ac:dyDescent="0.25">
      <c r="A72" s="214" t="s">
        <v>21</v>
      </c>
      <c r="B72" s="215"/>
      <c r="C72" s="215"/>
      <c r="D72" s="215"/>
      <c r="E72" s="215"/>
      <c r="F72" s="215"/>
      <c r="G72" s="215"/>
      <c r="H72" s="215" t="s">
        <v>65</v>
      </c>
      <c r="I72" s="216"/>
    </row>
    <row r="73" spans="1:18" x14ac:dyDescent="0.25">
      <c r="A73" s="202" t="s">
        <v>44</v>
      </c>
      <c r="B73" s="203"/>
      <c r="C73" s="203"/>
      <c r="D73" s="203"/>
      <c r="E73" s="203"/>
      <c r="F73" s="203"/>
      <c r="G73" s="203"/>
      <c r="H73" s="13" t="s">
        <v>9</v>
      </c>
      <c r="I73" s="48" t="s">
        <v>24</v>
      </c>
    </row>
    <row r="74" spans="1:18" x14ac:dyDescent="0.25">
      <c r="A74" s="52" t="s">
        <v>78</v>
      </c>
      <c r="B74" s="165" t="s">
        <v>79</v>
      </c>
      <c r="C74" s="166"/>
      <c r="D74" s="166"/>
      <c r="E74" s="166"/>
      <c r="F74" s="166"/>
      <c r="G74" s="167"/>
      <c r="H74" s="103">
        <f>H46</f>
        <v>0.19440000000000002</v>
      </c>
      <c r="I74" s="49">
        <f>I46</f>
        <v>392.54538109090913</v>
      </c>
    </row>
    <row r="75" spans="1:18" x14ac:dyDescent="0.25">
      <c r="A75" s="52" t="s">
        <v>80</v>
      </c>
      <c r="B75" s="165" t="s">
        <v>81</v>
      </c>
      <c r="C75" s="166"/>
      <c r="D75" s="166"/>
      <c r="E75" s="166"/>
      <c r="F75" s="166"/>
      <c r="G75" s="167"/>
      <c r="H75" s="103">
        <f>H59</f>
        <v>0.37390000000000007</v>
      </c>
      <c r="I75" s="49">
        <f>I59</f>
        <v>901.77641135352735</v>
      </c>
    </row>
    <row r="76" spans="1:18" x14ac:dyDescent="0.25">
      <c r="A76" s="52" t="s">
        <v>82</v>
      </c>
      <c r="B76" s="165" t="s">
        <v>83</v>
      </c>
      <c r="C76" s="166"/>
      <c r="D76" s="166"/>
      <c r="E76" s="166"/>
      <c r="F76" s="166"/>
      <c r="G76" s="167"/>
      <c r="H76" s="8"/>
      <c r="I76" s="49">
        <f>H69</f>
        <v>656.05099999999993</v>
      </c>
    </row>
    <row r="77" spans="1:18" x14ac:dyDescent="0.25">
      <c r="A77" s="198" t="s">
        <v>60</v>
      </c>
      <c r="B77" s="199"/>
      <c r="C77" s="199"/>
      <c r="D77" s="199"/>
      <c r="E77" s="199"/>
      <c r="F77" s="199"/>
      <c r="G77" s="199"/>
      <c r="H77" s="8"/>
      <c r="I77" s="50">
        <f>SUM(I74:I76)</f>
        <v>1950.3727924444365</v>
      </c>
    </row>
    <row r="78" spans="1:18" ht="16.5" thickBot="1" x14ac:dyDescent="0.3">
      <c r="A78" s="222"/>
      <c r="B78" s="223"/>
      <c r="C78" s="223"/>
      <c r="D78" s="223"/>
      <c r="E78" s="223"/>
      <c r="F78" s="223"/>
      <c r="G78" s="223"/>
      <c r="H78" s="223"/>
      <c r="I78" s="224"/>
    </row>
    <row r="79" spans="1:18" ht="16.5" thickBot="1" x14ac:dyDescent="0.3">
      <c r="A79" s="172" t="s">
        <v>84</v>
      </c>
      <c r="B79" s="173"/>
      <c r="C79" s="173"/>
      <c r="D79" s="173"/>
      <c r="E79" s="173"/>
      <c r="F79" s="173"/>
      <c r="G79" s="173"/>
      <c r="H79" s="173"/>
      <c r="I79" s="174"/>
      <c r="K79" s="91" t="s">
        <v>142</v>
      </c>
      <c r="L79" s="92"/>
      <c r="M79" s="93"/>
    </row>
    <row r="80" spans="1:18" x14ac:dyDescent="0.25">
      <c r="A80" s="162" t="s">
        <v>21</v>
      </c>
      <c r="B80" s="163"/>
      <c r="C80" s="163"/>
      <c r="D80" s="163"/>
      <c r="E80" s="163"/>
      <c r="F80" s="163"/>
      <c r="G80" s="163"/>
      <c r="H80" s="163" t="s">
        <v>65</v>
      </c>
      <c r="I80" s="164"/>
    </row>
    <row r="81" spans="1:32" x14ac:dyDescent="0.25">
      <c r="A81" s="202" t="s">
        <v>44</v>
      </c>
      <c r="B81" s="203"/>
      <c r="C81" s="203"/>
      <c r="D81" s="203"/>
      <c r="E81" s="203"/>
      <c r="F81" s="203"/>
      <c r="G81" s="203"/>
      <c r="H81" s="13" t="s">
        <v>9</v>
      </c>
      <c r="I81" s="48" t="s">
        <v>24</v>
      </c>
    </row>
    <row r="82" spans="1:32" x14ac:dyDescent="0.25">
      <c r="A82" s="46" t="s">
        <v>0</v>
      </c>
      <c r="B82" s="204" t="s">
        <v>25</v>
      </c>
      <c r="C82" s="204"/>
      <c r="D82" s="204"/>
      <c r="E82" s="204"/>
      <c r="F82" s="204"/>
      <c r="G82" s="204"/>
      <c r="H82" s="9">
        <v>4.1999999999999997E-3</v>
      </c>
      <c r="I82" s="49">
        <f>H82*$H$38</f>
        <v>8.4809187272727264</v>
      </c>
    </row>
    <row r="83" spans="1:32" x14ac:dyDescent="0.25">
      <c r="A83" s="46" t="s">
        <v>1</v>
      </c>
      <c r="B83" s="204" t="s">
        <v>35</v>
      </c>
      <c r="C83" s="204"/>
      <c r="D83" s="204"/>
      <c r="E83" s="204"/>
      <c r="F83" s="204"/>
      <c r="G83" s="204"/>
      <c r="H83" s="9">
        <v>2.9999999999999997E-4</v>
      </c>
      <c r="I83" s="49">
        <f t="shared" ref="I83:I87" si="1">H83*$H$38</f>
        <v>0.60577990909090906</v>
      </c>
    </row>
    <row r="84" spans="1:32" x14ac:dyDescent="0.25">
      <c r="A84" s="46" t="s">
        <v>3</v>
      </c>
      <c r="B84" s="204" t="s">
        <v>67</v>
      </c>
      <c r="C84" s="204"/>
      <c r="D84" s="204"/>
      <c r="E84" s="204"/>
      <c r="F84" s="204"/>
      <c r="G84" s="204"/>
      <c r="H84" s="9">
        <v>3.4799999999999998E-2</v>
      </c>
      <c r="I84" s="49">
        <f t="shared" si="1"/>
        <v>70.270469454545449</v>
      </c>
    </row>
    <row r="85" spans="1:32" x14ac:dyDescent="0.25">
      <c r="A85" s="46" t="s">
        <v>5</v>
      </c>
      <c r="B85" s="204" t="s">
        <v>26</v>
      </c>
      <c r="C85" s="204"/>
      <c r="D85" s="204"/>
      <c r="E85" s="204"/>
      <c r="F85" s="204"/>
      <c r="G85" s="204"/>
      <c r="H85" s="9">
        <v>1.9400000000000001E-2</v>
      </c>
      <c r="I85" s="49">
        <f t="shared" si="1"/>
        <v>39.173767454545455</v>
      </c>
    </row>
    <row r="86" spans="1:32" x14ac:dyDescent="0.25">
      <c r="A86" s="46" t="s">
        <v>27</v>
      </c>
      <c r="B86" s="225" t="s">
        <v>85</v>
      </c>
      <c r="C86" s="225"/>
      <c r="D86" s="225"/>
      <c r="E86" s="225"/>
      <c r="F86" s="225"/>
      <c r="G86" s="225"/>
      <c r="H86" s="9">
        <f>H85*H59</f>
        <v>7.2536600000000012E-3</v>
      </c>
      <c r="I86" s="49">
        <f t="shared" si="1"/>
        <v>14.647071651254548</v>
      </c>
    </row>
    <row r="87" spans="1:32" x14ac:dyDescent="0.25">
      <c r="A87" s="46" t="s">
        <v>28</v>
      </c>
      <c r="B87" s="204" t="s">
        <v>58</v>
      </c>
      <c r="C87" s="204"/>
      <c r="D87" s="204"/>
      <c r="E87" s="204"/>
      <c r="F87" s="204"/>
      <c r="G87" s="204"/>
      <c r="H87" s="9">
        <f>8%*40%*H85</f>
        <v>6.2080000000000002E-4</v>
      </c>
      <c r="I87" s="49">
        <f t="shared" si="1"/>
        <v>1.2535605585454546</v>
      </c>
    </row>
    <row r="88" spans="1:32" x14ac:dyDescent="0.25">
      <c r="A88" s="198" t="s">
        <v>60</v>
      </c>
      <c r="B88" s="199"/>
      <c r="C88" s="199"/>
      <c r="D88" s="199"/>
      <c r="E88" s="199"/>
      <c r="F88" s="199"/>
      <c r="G88" s="199"/>
      <c r="H88" s="102">
        <f>SUM(H82:H87)</f>
        <v>6.6574460000000002E-2</v>
      </c>
      <c r="I88" s="50">
        <f>SUM(I82:I87)</f>
        <v>134.43156775525452</v>
      </c>
    </row>
    <row r="89" spans="1:32" ht="16.5" thickBot="1" x14ac:dyDescent="0.3">
      <c r="A89" s="53"/>
      <c r="B89" s="14"/>
      <c r="C89" s="14"/>
      <c r="D89" s="14"/>
      <c r="E89" s="14"/>
      <c r="F89" s="14"/>
      <c r="G89" s="15"/>
      <c r="H89" s="9"/>
      <c r="I89" s="49"/>
    </row>
    <row r="90" spans="1:32" s="10" customFormat="1" ht="16.5" thickBot="1" x14ac:dyDescent="0.3">
      <c r="A90" s="172" t="s">
        <v>86</v>
      </c>
      <c r="B90" s="173"/>
      <c r="C90" s="173"/>
      <c r="D90" s="173"/>
      <c r="E90" s="173"/>
      <c r="F90" s="173"/>
      <c r="G90" s="173"/>
      <c r="H90" s="173"/>
      <c r="I90" s="174"/>
      <c r="J90" s="2"/>
      <c r="K90" s="91" t="s">
        <v>142</v>
      </c>
      <c r="L90" s="92"/>
      <c r="M90" s="9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0" customFormat="1" x14ac:dyDescent="0.25">
      <c r="A91" s="226" t="s">
        <v>87</v>
      </c>
      <c r="B91" s="227"/>
      <c r="C91" s="227"/>
      <c r="D91" s="227"/>
      <c r="E91" s="227"/>
      <c r="F91" s="227"/>
      <c r="G91" s="227"/>
      <c r="H91" s="227"/>
      <c r="I91" s="2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0" customFormat="1" x14ac:dyDescent="0.25">
      <c r="A92" s="214" t="s">
        <v>21</v>
      </c>
      <c r="B92" s="215"/>
      <c r="C92" s="215"/>
      <c r="D92" s="215"/>
      <c r="E92" s="215"/>
      <c r="F92" s="215"/>
      <c r="G92" s="215"/>
      <c r="H92" s="215" t="s">
        <v>65</v>
      </c>
      <c r="I92" s="21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0" customFormat="1" x14ac:dyDescent="0.25">
      <c r="A93" s="202" t="s">
        <v>44</v>
      </c>
      <c r="B93" s="203"/>
      <c r="C93" s="203"/>
      <c r="D93" s="203"/>
      <c r="E93" s="203"/>
      <c r="F93" s="203"/>
      <c r="G93" s="203"/>
      <c r="H93" s="13" t="s">
        <v>9</v>
      </c>
      <c r="I93" s="48" t="s">
        <v>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0" customFormat="1" x14ac:dyDescent="0.25">
      <c r="A94" s="46" t="s">
        <v>0</v>
      </c>
      <c r="B94" s="204" t="s">
        <v>88</v>
      </c>
      <c r="C94" s="204"/>
      <c r="D94" s="204"/>
      <c r="E94" s="204"/>
      <c r="F94" s="204"/>
      <c r="G94" s="204"/>
      <c r="H94" s="9">
        <v>9.2999999999999992E-3</v>
      </c>
      <c r="I94" s="49">
        <f t="shared" ref="I94:I99" si="2">H94*$H$38</f>
        <v>18.779177181818181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5">
      <c r="A95" s="46" t="s">
        <v>1</v>
      </c>
      <c r="B95" s="204" t="s">
        <v>89</v>
      </c>
      <c r="C95" s="204"/>
      <c r="D95" s="204"/>
      <c r="E95" s="204"/>
      <c r="F95" s="204"/>
      <c r="G95" s="204"/>
      <c r="H95" s="9">
        <v>5.5999999999999999E-3</v>
      </c>
      <c r="I95" s="49">
        <f t="shared" si="2"/>
        <v>11.307891636363637</v>
      </c>
    </row>
    <row r="96" spans="1:32" x14ac:dyDescent="0.25">
      <c r="A96" s="46" t="s">
        <v>3</v>
      </c>
      <c r="B96" s="204" t="s">
        <v>90</v>
      </c>
      <c r="C96" s="204"/>
      <c r="D96" s="204"/>
      <c r="E96" s="204"/>
      <c r="F96" s="204"/>
      <c r="G96" s="204"/>
      <c r="H96" s="9">
        <v>2.9999999999999997E-4</v>
      </c>
      <c r="I96" s="49">
        <f t="shared" si="2"/>
        <v>0.60577990909090906</v>
      </c>
    </row>
    <row r="97" spans="1:9" x14ac:dyDescent="0.25">
      <c r="A97" s="46" t="s">
        <v>5</v>
      </c>
      <c r="B97" s="204" t="s">
        <v>91</v>
      </c>
      <c r="C97" s="204"/>
      <c r="D97" s="204"/>
      <c r="E97" s="204"/>
      <c r="F97" s="204"/>
      <c r="G97" s="204"/>
      <c r="H97" s="9">
        <v>3.3E-3</v>
      </c>
      <c r="I97" s="49">
        <f t="shared" si="2"/>
        <v>6.6635789999999995</v>
      </c>
    </row>
    <row r="98" spans="1:9" x14ac:dyDescent="0.25">
      <c r="A98" s="46" t="s">
        <v>27</v>
      </c>
      <c r="B98" s="204" t="s">
        <v>92</v>
      </c>
      <c r="C98" s="204"/>
      <c r="D98" s="204"/>
      <c r="E98" s="204"/>
      <c r="F98" s="204"/>
      <c r="G98" s="204"/>
      <c r="H98" s="9">
        <v>1E-4</v>
      </c>
      <c r="I98" s="49">
        <f t="shared" si="2"/>
        <v>0.20192663636363636</v>
      </c>
    </row>
    <row r="99" spans="1:9" x14ac:dyDescent="0.25">
      <c r="A99" s="46" t="s">
        <v>28</v>
      </c>
      <c r="B99" s="204" t="s">
        <v>57</v>
      </c>
      <c r="C99" s="204"/>
      <c r="D99" s="204"/>
      <c r="E99" s="204"/>
      <c r="F99" s="204"/>
      <c r="G99" s="204"/>
      <c r="H99" s="9">
        <v>3.3E-3</v>
      </c>
      <c r="I99" s="49">
        <f t="shared" si="2"/>
        <v>6.6635789999999995</v>
      </c>
    </row>
    <row r="100" spans="1:9" x14ac:dyDescent="0.25">
      <c r="A100" s="198" t="s">
        <v>60</v>
      </c>
      <c r="B100" s="199"/>
      <c r="C100" s="199"/>
      <c r="D100" s="199"/>
      <c r="E100" s="199"/>
      <c r="F100" s="199"/>
      <c r="G100" s="199"/>
      <c r="H100" s="102">
        <f>SUM(H94:H99)</f>
        <v>2.1899999999999999E-2</v>
      </c>
      <c r="I100" s="50">
        <f>SUM(I94:I99)</f>
        <v>44.221933363636367</v>
      </c>
    </row>
    <row r="101" spans="1:9" x14ac:dyDescent="0.25">
      <c r="A101" s="229"/>
      <c r="B101" s="230"/>
      <c r="C101" s="230"/>
      <c r="D101" s="230"/>
      <c r="E101" s="230"/>
      <c r="F101" s="230"/>
      <c r="G101" s="230"/>
      <c r="H101" s="230"/>
      <c r="I101" s="231"/>
    </row>
    <row r="102" spans="1:9" x14ac:dyDescent="0.25">
      <c r="A102" s="211" t="s">
        <v>93</v>
      </c>
      <c r="B102" s="212"/>
      <c r="C102" s="212"/>
      <c r="D102" s="212"/>
      <c r="E102" s="212"/>
      <c r="F102" s="212"/>
      <c r="G102" s="212"/>
      <c r="H102" s="212"/>
      <c r="I102" s="213"/>
    </row>
    <row r="103" spans="1:9" x14ac:dyDescent="0.25">
      <c r="A103" s="214" t="s">
        <v>21</v>
      </c>
      <c r="B103" s="215"/>
      <c r="C103" s="215"/>
      <c r="D103" s="215"/>
      <c r="E103" s="215"/>
      <c r="F103" s="215"/>
      <c r="G103" s="215"/>
      <c r="H103" s="215" t="s">
        <v>65</v>
      </c>
      <c r="I103" s="216"/>
    </row>
    <row r="104" spans="1:9" x14ac:dyDescent="0.25">
      <c r="A104" s="202" t="s">
        <v>94</v>
      </c>
      <c r="B104" s="203"/>
      <c r="C104" s="203"/>
      <c r="D104" s="203"/>
      <c r="E104" s="203"/>
      <c r="F104" s="203"/>
      <c r="G104" s="203"/>
      <c r="H104" s="13" t="s">
        <v>9</v>
      </c>
      <c r="I104" s="48" t="s">
        <v>24</v>
      </c>
    </row>
    <row r="105" spans="1:9" s="2" customFormat="1" x14ac:dyDescent="0.25">
      <c r="A105" s="44" t="s">
        <v>0</v>
      </c>
      <c r="B105" s="147" t="s">
        <v>95</v>
      </c>
      <c r="C105" s="147"/>
      <c r="D105" s="147"/>
      <c r="E105" s="147"/>
      <c r="F105" s="147"/>
      <c r="G105" s="147"/>
      <c r="H105" s="5" t="s">
        <v>113</v>
      </c>
      <c r="I105" s="54">
        <f>SUM(H30:I33)/220*1.5*15</f>
        <v>206.51587809917353</v>
      </c>
    </row>
    <row r="106" spans="1:9" x14ac:dyDescent="0.25">
      <c r="A106" s="198" t="s">
        <v>60</v>
      </c>
      <c r="B106" s="199"/>
      <c r="C106" s="199"/>
      <c r="D106" s="199"/>
      <c r="E106" s="199"/>
      <c r="F106" s="199"/>
      <c r="G106" s="199"/>
      <c r="H106" s="13"/>
      <c r="I106" s="50">
        <f>SUM(I105)</f>
        <v>206.51587809917353</v>
      </c>
    </row>
    <row r="107" spans="1:9" x14ac:dyDescent="0.25">
      <c r="A107" s="229"/>
      <c r="B107" s="230"/>
      <c r="C107" s="230"/>
      <c r="D107" s="230"/>
      <c r="E107" s="230"/>
      <c r="F107" s="230"/>
      <c r="G107" s="230"/>
      <c r="H107" s="230"/>
      <c r="I107" s="231"/>
    </row>
    <row r="108" spans="1:9" x14ac:dyDescent="0.25">
      <c r="A108" s="211" t="s">
        <v>127</v>
      </c>
      <c r="B108" s="212"/>
      <c r="C108" s="212"/>
      <c r="D108" s="212"/>
      <c r="E108" s="212"/>
      <c r="F108" s="212"/>
      <c r="G108" s="212"/>
      <c r="H108" s="212"/>
      <c r="I108" s="213"/>
    </row>
    <row r="109" spans="1:9" x14ac:dyDescent="0.25">
      <c r="A109" s="198" t="s">
        <v>21</v>
      </c>
      <c r="B109" s="199"/>
      <c r="C109" s="199"/>
      <c r="D109" s="199"/>
      <c r="E109" s="199"/>
      <c r="F109" s="199"/>
      <c r="G109" s="199"/>
      <c r="H109" s="215" t="s">
        <v>65</v>
      </c>
      <c r="I109" s="216"/>
    </row>
    <row r="110" spans="1:9" x14ac:dyDescent="0.25">
      <c r="A110" s="202" t="s">
        <v>44</v>
      </c>
      <c r="B110" s="203"/>
      <c r="C110" s="203"/>
      <c r="D110" s="203"/>
      <c r="E110" s="203"/>
      <c r="F110" s="203"/>
      <c r="G110" s="203"/>
      <c r="H110" s="13" t="s">
        <v>9</v>
      </c>
      <c r="I110" s="48" t="s">
        <v>24</v>
      </c>
    </row>
    <row r="111" spans="1:9" x14ac:dyDescent="0.25">
      <c r="A111" s="46" t="s">
        <v>36</v>
      </c>
      <c r="B111" s="165" t="s">
        <v>96</v>
      </c>
      <c r="C111" s="166"/>
      <c r="D111" s="166"/>
      <c r="E111" s="166"/>
      <c r="F111" s="166"/>
      <c r="G111" s="167"/>
      <c r="H111" s="96">
        <f>H100</f>
        <v>2.1899999999999999E-2</v>
      </c>
      <c r="I111" s="55">
        <f>I100</f>
        <v>44.221933363636367</v>
      </c>
    </row>
    <row r="112" spans="1:9" x14ac:dyDescent="0.25">
      <c r="A112" s="46" t="s">
        <v>37</v>
      </c>
      <c r="B112" s="165" t="s">
        <v>51</v>
      </c>
      <c r="C112" s="166"/>
      <c r="D112" s="166"/>
      <c r="E112" s="166"/>
      <c r="F112" s="166"/>
      <c r="G112" s="167"/>
      <c r="H112" s="8"/>
      <c r="I112" s="55">
        <f>I106</f>
        <v>206.51587809917353</v>
      </c>
    </row>
    <row r="113" spans="1:32" x14ac:dyDescent="0.25">
      <c r="A113" s="191" t="s">
        <v>60</v>
      </c>
      <c r="B113" s="192"/>
      <c r="C113" s="192"/>
      <c r="D113" s="192"/>
      <c r="E113" s="192"/>
      <c r="F113" s="192"/>
      <c r="G113" s="193"/>
      <c r="H113" s="13"/>
      <c r="I113" s="56">
        <f>SUM(I111:I112)</f>
        <v>250.7378114628099</v>
      </c>
    </row>
    <row r="114" spans="1:32" ht="16.5" thickBot="1" x14ac:dyDescent="0.3">
      <c r="A114" s="234"/>
      <c r="B114" s="235"/>
      <c r="C114" s="235"/>
      <c r="D114" s="235"/>
      <c r="E114" s="235"/>
      <c r="F114" s="235"/>
      <c r="G114" s="235"/>
      <c r="H114" s="235"/>
      <c r="I114" s="236"/>
    </row>
    <row r="115" spans="1:32" ht="16.5" thickBot="1" x14ac:dyDescent="0.3">
      <c r="A115" s="172" t="s">
        <v>97</v>
      </c>
      <c r="B115" s="173"/>
      <c r="C115" s="173"/>
      <c r="D115" s="173"/>
      <c r="E115" s="173"/>
      <c r="F115" s="173"/>
      <c r="G115" s="173"/>
      <c r="H115" s="173"/>
      <c r="I115" s="174"/>
    </row>
    <row r="116" spans="1:32" x14ac:dyDescent="0.25">
      <c r="A116" s="162" t="s">
        <v>21</v>
      </c>
      <c r="B116" s="163"/>
      <c r="C116" s="163"/>
      <c r="D116" s="163"/>
      <c r="E116" s="163"/>
      <c r="F116" s="163"/>
      <c r="G116" s="163"/>
      <c r="H116" s="163" t="s">
        <v>65</v>
      </c>
      <c r="I116" s="164"/>
    </row>
    <row r="117" spans="1:32" s="97" customFormat="1" x14ac:dyDescent="0.25">
      <c r="A117" s="44" t="s">
        <v>0</v>
      </c>
      <c r="B117" s="147" t="s">
        <v>56</v>
      </c>
      <c r="C117" s="147"/>
      <c r="D117" s="147"/>
      <c r="E117" s="147"/>
      <c r="F117" s="147"/>
      <c r="G117" s="147"/>
      <c r="H117" s="217">
        <v>39.58</v>
      </c>
      <c r="I117" s="218"/>
      <c r="K117" s="2"/>
      <c r="L117" s="2"/>
      <c r="M117" s="2"/>
    </row>
    <row r="118" spans="1:32" x14ac:dyDescent="0.25">
      <c r="A118" s="46" t="s">
        <v>1</v>
      </c>
      <c r="B118" s="204" t="s">
        <v>98</v>
      </c>
      <c r="C118" s="204"/>
      <c r="D118" s="204"/>
      <c r="E118" s="204"/>
      <c r="F118" s="204"/>
      <c r="G118" s="204"/>
      <c r="H118" s="232"/>
      <c r="I118" s="233"/>
    </row>
    <row r="119" spans="1:32" x14ac:dyDescent="0.25">
      <c r="A119" s="46" t="s">
        <v>3</v>
      </c>
      <c r="B119" s="204" t="s">
        <v>99</v>
      </c>
      <c r="C119" s="204"/>
      <c r="D119" s="204"/>
      <c r="E119" s="204"/>
      <c r="F119" s="204"/>
      <c r="G119" s="204"/>
      <c r="H119" s="232"/>
      <c r="I119" s="233"/>
    </row>
    <row r="120" spans="1:32" x14ac:dyDescent="0.25">
      <c r="A120" s="46" t="s">
        <v>5</v>
      </c>
      <c r="B120" s="204" t="s">
        <v>129</v>
      </c>
      <c r="C120" s="204"/>
      <c r="D120" s="204"/>
      <c r="E120" s="204"/>
      <c r="F120" s="204"/>
      <c r="G120" s="204"/>
      <c r="H120" s="232"/>
      <c r="I120" s="233"/>
    </row>
    <row r="121" spans="1:32" x14ac:dyDescent="0.25">
      <c r="A121" s="191" t="s">
        <v>60</v>
      </c>
      <c r="B121" s="192"/>
      <c r="C121" s="192"/>
      <c r="D121" s="192"/>
      <c r="E121" s="192"/>
      <c r="F121" s="192"/>
      <c r="G121" s="193"/>
      <c r="H121" s="200">
        <f>SUM(H117:I120)</f>
        <v>39.58</v>
      </c>
      <c r="I121" s="201"/>
    </row>
    <row r="122" spans="1:32" x14ac:dyDescent="0.25">
      <c r="A122" s="58"/>
      <c r="B122" s="192"/>
      <c r="C122" s="192"/>
      <c r="D122" s="192"/>
      <c r="E122" s="192"/>
      <c r="F122" s="192"/>
      <c r="G122" s="192"/>
      <c r="H122" s="192"/>
      <c r="I122" s="195"/>
    </row>
    <row r="123" spans="1:32" s="10" customFormat="1" ht="16.5" thickBot="1" x14ac:dyDescent="0.3">
      <c r="A123" s="281" t="s">
        <v>122</v>
      </c>
      <c r="B123" s="282"/>
      <c r="C123" s="282"/>
      <c r="D123" s="282"/>
      <c r="E123" s="282"/>
      <c r="F123" s="282"/>
      <c r="G123" s="282"/>
      <c r="H123" s="65"/>
      <c r="I123" s="66">
        <f>$I$88+$I$77+$H$38+$I$113+$H$121</f>
        <v>4394.3885352988646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6.5" thickBot="1" x14ac:dyDescent="0.3">
      <c r="A124" s="172" t="s">
        <v>100</v>
      </c>
      <c r="B124" s="173"/>
      <c r="C124" s="173"/>
      <c r="D124" s="173"/>
      <c r="E124" s="173"/>
      <c r="F124" s="173"/>
      <c r="G124" s="173"/>
      <c r="H124" s="173"/>
      <c r="I124" s="174"/>
    </row>
    <row r="125" spans="1:32" x14ac:dyDescent="0.25">
      <c r="A125" s="291" t="s">
        <v>21</v>
      </c>
      <c r="B125" s="131"/>
      <c r="C125" s="131"/>
      <c r="D125" s="131"/>
      <c r="E125" s="131"/>
      <c r="F125" s="131"/>
      <c r="G125" s="131"/>
      <c r="H125" s="131" t="s">
        <v>65</v>
      </c>
      <c r="I125" s="132"/>
    </row>
    <row r="126" spans="1:32" x14ac:dyDescent="0.25">
      <c r="A126" s="119" t="s">
        <v>44</v>
      </c>
      <c r="B126" s="120"/>
      <c r="C126" s="120"/>
      <c r="D126" s="120"/>
      <c r="E126" s="120"/>
      <c r="F126" s="120"/>
      <c r="G126" s="120"/>
      <c r="H126" s="11" t="s">
        <v>9</v>
      </c>
      <c r="I126" s="59" t="s">
        <v>24</v>
      </c>
    </row>
    <row r="127" spans="1:32" x14ac:dyDescent="0.25">
      <c r="A127" s="60" t="s">
        <v>0</v>
      </c>
      <c r="B127" s="256" t="s">
        <v>101</v>
      </c>
      <c r="C127" s="257"/>
      <c r="D127" s="257"/>
      <c r="E127" s="257"/>
      <c r="F127" s="257"/>
      <c r="G127" s="258"/>
      <c r="H127" s="94">
        <v>3.6560000000000002E-2</v>
      </c>
      <c r="I127" s="57">
        <f>H127*$I$123</f>
        <v>160.65884485052649</v>
      </c>
    </row>
    <row r="128" spans="1:32" x14ac:dyDescent="0.25">
      <c r="A128" s="60" t="s">
        <v>1</v>
      </c>
      <c r="B128" s="256" t="s">
        <v>17</v>
      </c>
      <c r="C128" s="257"/>
      <c r="D128" s="257"/>
      <c r="E128" s="257"/>
      <c r="F128" s="257"/>
      <c r="G128" s="258"/>
      <c r="H128" s="94">
        <v>0.04</v>
      </c>
      <c r="I128" s="57">
        <f>H128*($I$127+$I$123)</f>
        <v>182.20189520597563</v>
      </c>
    </row>
    <row r="129" spans="1:32" x14ac:dyDescent="0.25">
      <c r="A129" s="61" t="s">
        <v>3</v>
      </c>
      <c r="B129" s="256" t="s">
        <v>144</v>
      </c>
      <c r="C129" s="264"/>
      <c r="D129" s="264"/>
      <c r="E129" s="264"/>
      <c r="F129" s="264"/>
      <c r="G129" s="265"/>
      <c r="H129" s="94">
        <v>1.4500000000000001E-2</v>
      </c>
      <c r="I129" s="62">
        <f>(SUM($I$123+$I$127+$I$128)*H129)/(100%-(SUM($H$129:$H$131)))</f>
        <v>73.678123450233628</v>
      </c>
    </row>
    <row r="130" spans="1:32" x14ac:dyDescent="0.25">
      <c r="A130" s="61"/>
      <c r="B130" s="285" t="s">
        <v>145</v>
      </c>
      <c r="C130" s="286"/>
      <c r="D130" s="286"/>
      <c r="E130" s="286"/>
      <c r="F130" s="286"/>
      <c r="G130" s="287"/>
      <c r="H130" s="94">
        <v>3.2000000000000002E-3</v>
      </c>
      <c r="I130" s="62">
        <f>(SUM($I$123+$I$127+$I$128)*H130)/(100%-(SUM($H$129:$H$131)))</f>
        <v>16.259999657982593</v>
      </c>
    </row>
    <row r="131" spans="1:32" x14ac:dyDescent="0.25">
      <c r="A131" s="61" t="s">
        <v>5</v>
      </c>
      <c r="B131" s="288" t="s">
        <v>118</v>
      </c>
      <c r="C131" s="289"/>
      <c r="D131" s="289"/>
      <c r="E131" s="289"/>
      <c r="F131" s="289"/>
      <c r="G131" s="290"/>
      <c r="H131" s="95">
        <v>0.05</v>
      </c>
      <c r="I131" s="62">
        <f>(SUM($I$123+$I$127+$I$128)*H131)/(100%-(SUM($H$129:$H$131)))</f>
        <v>254.06249465597801</v>
      </c>
    </row>
    <row r="132" spans="1:32" x14ac:dyDescent="0.25">
      <c r="A132" s="198" t="s">
        <v>60</v>
      </c>
      <c r="B132" s="199"/>
      <c r="C132" s="199"/>
      <c r="D132" s="199"/>
      <c r="E132" s="199"/>
      <c r="F132" s="199"/>
      <c r="G132" s="199"/>
      <c r="H132" s="12">
        <f>SUM(H127:H131)</f>
        <v>0.14426</v>
      </c>
      <c r="I132" s="63">
        <f>SUM(I127:I131)</f>
        <v>686.8613578206963</v>
      </c>
    </row>
    <row r="133" spans="1:32" ht="16.5" thickBot="1" x14ac:dyDescent="0.3">
      <c r="A133" s="247" t="s">
        <v>123</v>
      </c>
      <c r="B133" s="248"/>
      <c r="C133" s="248"/>
      <c r="D133" s="248"/>
      <c r="E133" s="248"/>
      <c r="F133" s="248"/>
      <c r="G133" s="249"/>
      <c r="H133" s="67">
        <f>(H127+100%)*(H128+100%)/(100%-(SUM(H129:H131)))-100%</f>
        <v>0.15630419392899286</v>
      </c>
      <c r="I133" s="68">
        <f>H133*SUM($I$123)</f>
        <v>686.86135782069664</v>
      </c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6.5" thickBot="1" x14ac:dyDescent="0.3">
      <c r="A134" s="250" t="s">
        <v>102</v>
      </c>
      <c r="B134" s="251"/>
      <c r="C134" s="251"/>
      <c r="D134" s="251"/>
      <c r="E134" s="251"/>
      <c r="F134" s="251"/>
      <c r="G134" s="251"/>
      <c r="H134" s="251"/>
      <c r="I134" s="252"/>
    </row>
    <row r="135" spans="1:32" x14ac:dyDescent="0.25">
      <c r="A135" s="69" t="s">
        <v>103</v>
      </c>
      <c r="B135" s="70"/>
      <c r="C135" s="70"/>
      <c r="D135" s="70"/>
      <c r="E135" s="70"/>
      <c r="F135" s="70"/>
      <c r="G135" s="70"/>
      <c r="H135" s="70"/>
      <c r="I135" s="71"/>
    </row>
    <row r="136" spans="1:32" x14ac:dyDescent="0.25">
      <c r="A136" s="253" t="s">
        <v>21</v>
      </c>
      <c r="B136" s="254"/>
      <c r="C136" s="254"/>
      <c r="D136" s="254"/>
      <c r="E136" s="254"/>
      <c r="F136" s="254"/>
      <c r="G136" s="254"/>
      <c r="H136" s="254" t="s">
        <v>65</v>
      </c>
      <c r="I136" s="255"/>
    </row>
    <row r="137" spans="1:32" x14ac:dyDescent="0.25">
      <c r="A137" s="64" t="s">
        <v>0</v>
      </c>
      <c r="B137" s="242" t="s">
        <v>104</v>
      </c>
      <c r="C137" s="243"/>
      <c r="D137" s="243"/>
      <c r="E137" s="243"/>
      <c r="F137" s="243"/>
      <c r="G137" s="244"/>
      <c r="H137" s="245">
        <f>H38</f>
        <v>2019.2663636363636</v>
      </c>
      <c r="I137" s="246"/>
    </row>
    <row r="138" spans="1:32" x14ac:dyDescent="0.25">
      <c r="A138" s="64" t="s">
        <v>1</v>
      </c>
      <c r="B138" s="242" t="s">
        <v>105</v>
      </c>
      <c r="C138" s="243"/>
      <c r="D138" s="243"/>
      <c r="E138" s="243"/>
      <c r="F138" s="243"/>
      <c r="G138" s="244"/>
      <c r="H138" s="245">
        <f>I77</f>
        <v>1950.3727924444365</v>
      </c>
      <c r="I138" s="246"/>
    </row>
    <row r="139" spans="1:32" x14ac:dyDescent="0.25">
      <c r="A139" s="64" t="s">
        <v>3</v>
      </c>
      <c r="B139" s="242" t="s">
        <v>106</v>
      </c>
      <c r="C139" s="243"/>
      <c r="D139" s="243"/>
      <c r="E139" s="243"/>
      <c r="F139" s="243"/>
      <c r="G139" s="244"/>
      <c r="H139" s="245">
        <f>I88</f>
        <v>134.43156775525452</v>
      </c>
      <c r="I139" s="246"/>
    </row>
    <row r="140" spans="1:32" x14ac:dyDescent="0.25">
      <c r="A140" s="64" t="s">
        <v>5</v>
      </c>
      <c r="B140" s="242" t="s">
        <v>107</v>
      </c>
      <c r="C140" s="243"/>
      <c r="D140" s="243"/>
      <c r="E140" s="243"/>
      <c r="F140" s="243"/>
      <c r="G140" s="244"/>
      <c r="H140" s="245">
        <f>I113</f>
        <v>250.7378114628099</v>
      </c>
      <c r="I140" s="246"/>
    </row>
    <row r="141" spans="1:32" x14ac:dyDescent="0.25">
      <c r="A141" s="64" t="s">
        <v>27</v>
      </c>
      <c r="B141" s="242" t="s">
        <v>108</v>
      </c>
      <c r="C141" s="243"/>
      <c r="D141" s="243"/>
      <c r="E141" s="243"/>
      <c r="F141" s="243"/>
      <c r="G141" s="244"/>
      <c r="H141" s="245">
        <f>H121</f>
        <v>39.58</v>
      </c>
      <c r="I141" s="246"/>
    </row>
    <row r="142" spans="1:32" x14ac:dyDescent="0.25">
      <c r="A142" s="259" t="s">
        <v>114</v>
      </c>
      <c r="B142" s="260"/>
      <c r="C142" s="260"/>
      <c r="D142" s="260"/>
      <c r="E142" s="260"/>
      <c r="F142" s="260"/>
      <c r="G142" s="261"/>
      <c r="H142" s="262">
        <f>SUM(H137:I141)</f>
        <v>4394.3885352988646</v>
      </c>
      <c r="I142" s="263"/>
    </row>
    <row r="143" spans="1:32" ht="16.5" thickBot="1" x14ac:dyDescent="0.3">
      <c r="A143" s="72" t="s">
        <v>28</v>
      </c>
      <c r="B143" s="239" t="s">
        <v>109</v>
      </c>
      <c r="C143" s="239"/>
      <c r="D143" s="239"/>
      <c r="E143" s="239"/>
      <c r="F143" s="239"/>
      <c r="G143" s="239"/>
      <c r="H143" s="240">
        <f>I132</f>
        <v>686.8613578206963</v>
      </c>
      <c r="I143" s="241"/>
    </row>
    <row r="144" spans="1:32" ht="16.5" thickBot="1" x14ac:dyDescent="0.3">
      <c r="A144" s="74" t="s">
        <v>31</v>
      </c>
      <c r="B144" s="111" t="s">
        <v>132</v>
      </c>
      <c r="C144" s="112"/>
      <c r="D144" s="112"/>
      <c r="E144" s="112"/>
      <c r="F144" s="112"/>
      <c r="G144" s="112"/>
      <c r="H144" s="283">
        <f>H142+H143</f>
        <v>5081.2498931195605</v>
      </c>
      <c r="I144" s="284"/>
    </row>
    <row r="145" spans="1:32" ht="16.5" thickBot="1" x14ac:dyDescent="0.3">
      <c r="A145" s="73" t="s">
        <v>32</v>
      </c>
      <c r="B145" s="273" t="s">
        <v>124</v>
      </c>
      <c r="C145" s="273"/>
      <c r="D145" s="273"/>
      <c r="E145" s="273"/>
      <c r="F145" s="273"/>
      <c r="G145" s="273"/>
      <c r="H145" s="269">
        <f>$E$26</f>
        <v>2</v>
      </c>
      <c r="I145" s="270"/>
      <c r="M145" s="2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6.5" thickBot="1" x14ac:dyDescent="0.3">
      <c r="A146" s="74" t="s">
        <v>33</v>
      </c>
      <c r="B146" s="111" t="s">
        <v>125</v>
      </c>
      <c r="C146" s="112"/>
      <c r="D146" s="112"/>
      <c r="E146" s="112"/>
      <c r="F146" s="112"/>
      <c r="G146" s="112"/>
      <c r="H146" s="271">
        <f>$H$144*$H$145</f>
        <v>10162.499786239121</v>
      </c>
      <c r="I146" s="272"/>
      <c r="M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s="1" customFormat="1" x14ac:dyDescent="0.25"/>
    <row r="148" spans="1:32" s="1" customFormat="1" ht="16.5" thickBot="1" x14ac:dyDescent="0.3">
      <c r="F148" s="23" t="s">
        <v>126</v>
      </c>
      <c r="G148" s="24"/>
      <c r="H148" s="25"/>
    </row>
    <row r="149" spans="1:32" s="1" customFormat="1" ht="16.5" thickBot="1" x14ac:dyDescent="0.3">
      <c r="B149" s="266" t="s">
        <v>154</v>
      </c>
      <c r="C149" s="267"/>
      <c r="D149" s="268"/>
      <c r="F149" s="6" t="s">
        <v>133</v>
      </c>
      <c r="G149" s="26"/>
      <c r="H149" s="27">
        <f>H144</f>
        <v>5081.2498931195605</v>
      </c>
      <c r="I149" s="28"/>
    </row>
    <row r="150" spans="1:32" s="1" customFormat="1" x14ac:dyDescent="0.25">
      <c r="F150" s="6" t="s">
        <v>146</v>
      </c>
      <c r="G150" s="26"/>
      <c r="H150" s="27">
        <v>4925.38</v>
      </c>
    </row>
    <row r="151" spans="1:32" s="1" customFormat="1" x14ac:dyDescent="0.25">
      <c r="F151" s="7" t="s">
        <v>134</v>
      </c>
      <c r="G151" s="29"/>
      <c r="H151" s="30">
        <f>H149-H150</f>
        <v>155.8698931195604</v>
      </c>
    </row>
    <row r="152" spans="1:32" x14ac:dyDescent="0.25">
      <c r="A152" s="31"/>
      <c r="B152" s="31"/>
      <c r="C152" s="31"/>
      <c r="D152" s="31"/>
      <c r="E152" s="1"/>
      <c r="F152" s="1"/>
      <c r="G152" s="33"/>
      <c r="H152" s="33"/>
      <c r="I152" s="34"/>
      <c r="J152" s="31"/>
      <c r="K152" s="3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8" customHeight="1" x14ac:dyDescent="0.25">
      <c r="D153" s="32"/>
      <c r="E153" s="31"/>
      <c r="F153" s="31"/>
      <c r="G153" s="31"/>
      <c r="H153" s="31"/>
      <c r="I153" s="31"/>
      <c r="J153" s="32"/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</sheetData>
  <mergeCells count="207">
    <mergeCell ref="B149:D149"/>
    <mergeCell ref="B146:G146"/>
    <mergeCell ref="H145:I145"/>
    <mergeCell ref="H146:I146"/>
    <mergeCell ref="B145:G145"/>
    <mergeCell ref="H13:I13"/>
    <mergeCell ref="H14:I14"/>
    <mergeCell ref="H15:I15"/>
    <mergeCell ref="H16:I16"/>
    <mergeCell ref="A123:G123"/>
    <mergeCell ref="B122:I122"/>
    <mergeCell ref="H144:I144"/>
    <mergeCell ref="B130:G130"/>
    <mergeCell ref="B131:G131"/>
    <mergeCell ref="A132:G132"/>
    <mergeCell ref="A124:I124"/>
    <mergeCell ref="A125:G125"/>
    <mergeCell ref="H125:I125"/>
    <mergeCell ref="A126:G126"/>
    <mergeCell ref="B120:G120"/>
    <mergeCell ref="H120:I120"/>
    <mergeCell ref="A121:G121"/>
    <mergeCell ref="H121:I121"/>
    <mergeCell ref="B118:G118"/>
    <mergeCell ref="A11:D11"/>
    <mergeCell ref="E11:I11"/>
    <mergeCell ref="A12:D12"/>
    <mergeCell ref="B143:G143"/>
    <mergeCell ref="H143:I143"/>
    <mergeCell ref="B139:G139"/>
    <mergeCell ref="H139:I139"/>
    <mergeCell ref="B140:G140"/>
    <mergeCell ref="H140:I140"/>
    <mergeCell ref="B137:G137"/>
    <mergeCell ref="H137:I137"/>
    <mergeCell ref="B138:G138"/>
    <mergeCell ref="H138:I138"/>
    <mergeCell ref="A133:G133"/>
    <mergeCell ref="A134:I134"/>
    <mergeCell ref="A136:G136"/>
    <mergeCell ref="H136:I136"/>
    <mergeCell ref="B127:G127"/>
    <mergeCell ref="B141:G141"/>
    <mergeCell ref="H141:I141"/>
    <mergeCell ref="A142:G142"/>
    <mergeCell ref="H142:I142"/>
    <mergeCell ref="B128:G128"/>
    <mergeCell ref="B129:G129"/>
    <mergeCell ref="H118:I118"/>
    <mergeCell ref="B119:G119"/>
    <mergeCell ref="H119:I119"/>
    <mergeCell ref="A116:G116"/>
    <mergeCell ref="H116:I116"/>
    <mergeCell ref="B117:G117"/>
    <mergeCell ref="H117:I117"/>
    <mergeCell ref="A110:G110"/>
    <mergeCell ref="B111:G111"/>
    <mergeCell ref="B112:G112"/>
    <mergeCell ref="A113:G113"/>
    <mergeCell ref="A114:I114"/>
    <mergeCell ref="A115:I115"/>
    <mergeCell ref="B105:G105"/>
    <mergeCell ref="A106:G106"/>
    <mergeCell ref="A107:I107"/>
    <mergeCell ref="A108:I108"/>
    <mergeCell ref="A109:G109"/>
    <mergeCell ref="H109:I109"/>
    <mergeCell ref="B99:G99"/>
    <mergeCell ref="A102:I102"/>
    <mergeCell ref="A103:G103"/>
    <mergeCell ref="H103:I103"/>
    <mergeCell ref="A104:G104"/>
    <mergeCell ref="A101:I101"/>
    <mergeCell ref="A93:G93"/>
    <mergeCell ref="B94:G94"/>
    <mergeCell ref="B95:G95"/>
    <mergeCell ref="B96:G96"/>
    <mergeCell ref="B97:G97"/>
    <mergeCell ref="B98:G98"/>
    <mergeCell ref="A100:G100"/>
    <mergeCell ref="A90:I90"/>
    <mergeCell ref="A91:I91"/>
    <mergeCell ref="A92:G92"/>
    <mergeCell ref="H92:I92"/>
    <mergeCell ref="B83:G83"/>
    <mergeCell ref="B84:G84"/>
    <mergeCell ref="B85:G85"/>
    <mergeCell ref="B86:G86"/>
    <mergeCell ref="B87:G87"/>
    <mergeCell ref="A88:G88"/>
    <mergeCell ref="A79:I79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67:G67"/>
    <mergeCell ref="H67:I67"/>
    <mergeCell ref="B68:G68"/>
    <mergeCell ref="H68:I68"/>
    <mergeCell ref="B65:G65"/>
    <mergeCell ref="H65:I65"/>
    <mergeCell ref="B66:G66"/>
    <mergeCell ref="H66:I66"/>
    <mergeCell ref="B63:G63"/>
    <mergeCell ref="H63:I63"/>
    <mergeCell ref="B64:G64"/>
    <mergeCell ref="H64:I64"/>
    <mergeCell ref="A59:G59"/>
    <mergeCell ref="A60:I60"/>
    <mergeCell ref="A61:I61"/>
    <mergeCell ref="A62:G62"/>
    <mergeCell ref="H62:I62"/>
    <mergeCell ref="B53:G53"/>
    <mergeCell ref="B54:G54"/>
    <mergeCell ref="B55:G55"/>
    <mergeCell ref="B56:G56"/>
    <mergeCell ref="B57:G57"/>
    <mergeCell ref="B58:G5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47:I47"/>
    <mergeCell ref="A48:I48"/>
    <mergeCell ref="A39:I39"/>
    <mergeCell ref="A40:I40"/>
    <mergeCell ref="A41:I41"/>
    <mergeCell ref="A42:G42"/>
    <mergeCell ref="H42:I42"/>
    <mergeCell ref="B37:G37"/>
    <mergeCell ref="H37:I37"/>
    <mergeCell ref="A38:G38"/>
    <mergeCell ref="H38:I38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B144:G144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E12:I12"/>
    <mergeCell ref="B23:D23"/>
    <mergeCell ref="E23:G23"/>
    <mergeCell ref="H23:I23"/>
    <mergeCell ref="B24:D24"/>
    <mergeCell ref="E24:G24"/>
    <mergeCell ref="H24:I24"/>
    <mergeCell ref="B20:G20"/>
  </mergeCells>
  <pageMargins left="0.7" right="0.7" top="0.75" bottom="0.75" header="0.3" footer="0.3"/>
  <pageSetup paperSize="9" scale="59" fitToHeight="0" orientation="portrait" r:id="rId1"/>
  <headerFooter>
    <oddHeader>&amp;F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Normal="100" workbookViewId="0">
      <selection activeCell="K12" sqref="K12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32" ht="26.25" customHeight="1" x14ac:dyDescent="0.25">
      <c r="A1" s="35"/>
      <c r="B1" s="36"/>
      <c r="C1" s="113" t="s">
        <v>19</v>
      </c>
      <c r="D1" s="114"/>
      <c r="E1" s="114"/>
      <c r="F1" s="114"/>
      <c r="G1" s="114"/>
      <c r="H1" s="114"/>
      <c r="I1" s="115"/>
    </row>
    <row r="2" spans="1:32" ht="26.25" customHeight="1" x14ac:dyDescent="0.25">
      <c r="A2" s="37"/>
      <c r="B2" s="4"/>
      <c r="C2" s="116" t="s">
        <v>115</v>
      </c>
      <c r="D2" s="117"/>
      <c r="E2" s="117"/>
      <c r="F2" s="117"/>
      <c r="G2" s="117"/>
      <c r="H2" s="117"/>
      <c r="I2" s="118"/>
    </row>
    <row r="3" spans="1:32" ht="26.25" customHeight="1" x14ac:dyDescent="0.25">
      <c r="A3" s="37"/>
      <c r="B3" s="4"/>
      <c r="C3" s="116" t="s">
        <v>155</v>
      </c>
      <c r="D3" s="117"/>
      <c r="E3" s="117"/>
      <c r="F3" s="117"/>
      <c r="G3" s="117"/>
      <c r="H3" s="117"/>
      <c r="I3" s="118"/>
    </row>
    <row r="4" spans="1:32" ht="26.25" customHeight="1" thickBot="1" x14ac:dyDescent="0.3">
      <c r="A4" s="37"/>
      <c r="B4" s="4"/>
      <c r="C4" s="133" t="s">
        <v>69</v>
      </c>
      <c r="D4" s="134"/>
      <c r="E4" s="134"/>
      <c r="F4" s="134"/>
      <c r="G4" s="134"/>
      <c r="H4" s="134"/>
      <c r="I4" s="135"/>
    </row>
    <row r="5" spans="1:32" ht="18" customHeight="1" thickBot="1" x14ac:dyDescent="0.3">
      <c r="A5" s="136" t="s">
        <v>68</v>
      </c>
      <c r="B5" s="137"/>
      <c r="C5" s="137"/>
      <c r="D5" s="137"/>
      <c r="E5" s="137"/>
      <c r="F5" s="137"/>
      <c r="G5" s="137"/>
      <c r="H5" s="137"/>
      <c r="I5" s="138"/>
    </row>
    <row r="6" spans="1:32" x14ac:dyDescent="0.25">
      <c r="A6" s="129" t="s">
        <v>38</v>
      </c>
      <c r="B6" s="130"/>
      <c r="C6" s="130"/>
      <c r="D6" s="130"/>
      <c r="E6" s="131" t="s">
        <v>152</v>
      </c>
      <c r="F6" s="131"/>
      <c r="G6" s="131"/>
      <c r="H6" s="131"/>
      <c r="I6" s="132"/>
    </row>
    <row r="7" spans="1:32" x14ac:dyDescent="0.25">
      <c r="A7" s="123" t="s">
        <v>53</v>
      </c>
      <c r="B7" s="124"/>
      <c r="C7" s="124"/>
      <c r="D7" s="124"/>
      <c r="E7" s="125" t="s">
        <v>112</v>
      </c>
      <c r="F7" s="125"/>
      <c r="G7" s="125"/>
      <c r="H7" s="125"/>
      <c r="I7" s="126"/>
    </row>
    <row r="8" spans="1:32" x14ac:dyDescent="0.25">
      <c r="A8" s="119" t="s">
        <v>30</v>
      </c>
      <c r="B8" s="120"/>
      <c r="C8" s="120"/>
      <c r="D8" s="120"/>
      <c r="E8" s="121" t="s">
        <v>110</v>
      </c>
      <c r="F8" s="121"/>
      <c r="G8" s="121"/>
      <c r="H8" s="121"/>
      <c r="I8" s="122"/>
    </row>
    <row r="9" spans="1:32" x14ac:dyDescent="0.25">
      <c r="A9" s="123" t="s">
        <v>119</v>
      </c>
      <c r="B9" s="124"/>
      <c r="C9" s="124"/>
      <c r="D9" s="124"/>
      <c r="E9" s="125" t="s">
        <v>140</v>
      </c>
      <c r="F9" s="125"/>
      <c r="G9" s="125"/>
      <c r="H9" s="125"/>
      <c r="I9" s="126"/>
    </row>
    <row r="10" spans="1:32" x14ac:dyDescent="0.25">
      <c r="A10" s="119" t="s">
        <v>49</v>
      </c>
      <c r="B10" s="120"/>
      <c r="C10" s="120"/>
      <c r="D10" s="120"/>
      <c r="E10" s="127" t="s">
        <v>113</v>
      </c>
      <c r="F10" s="127"/>
      <c r="G10" s="127"/>
      <c r="H10" s="127"/>
      <c r="I10" s="128"/>
    </row>
    <row r="11" spans="1:32" x14ac:dyDescent="0.25">
      <c r="A11" s="123" t="s">
        <v>52</v>
      </c>
      <c r="B11" s="124"/>
      <c r="C11" s="124"/>
      <c r="D11" s="124"/>
      <c r="E11" s="125" t="s">
        <v>113</v>
      </c>
      <c r="F11" s="125"/>
      <c r="G11" s="125"/>
      <c r="H11" s="125"/>
      <c r="I11" s="126"/>
    </row>
    <row r="12" spans="1:32" s="31" customFormat="1" ht="37.5" customHeight="1" x14ac:dyDescent="0.25">
      <c r="A12" s="237" t="s">
        <v>54</v>
      </c>
      <c r="B12" s="238"/>
      <c r="C12" s="238"/>
      <c r="D12" s="238"/>
      <c r="E12" s="139" t="s">
        <v>149</v>
      </c>
      <c r="F12" s="139"/>
      <c r="G12" s="139"/>
      <c r="H12" s="139"/>
      <c r="I12" s="140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x14ac:dyDescent="0.25">
      <c r="A13" s="38" t="s">
        <v>66</v>
      </c>
      <c r="B13" s="16"/>
      <c r="C13" s="16"/>
      <c r="D13" s="16"/>
      <c r="E13" s="16"/>
      <c r="F13" s="16"/>
      <c r="G13" s="17"/>
      <c r="H13" s="274" t="s">
        <v>113</v>
      </c>
      <c r="I13" s="275"/>
    </row>
    <row r="14" spans="1:32" x14ac:dyDescent="0.25">
      <c r="A14" s="39" t="s">
        <v>63</v>
      </c>
      <c r="B14" s="18"/>
      <c r="C14" s="18"/>
      <c r="D14" s="18"/>
      <c r="E14" s="18"/>
      <c r="F14" s="18"/>
      <c r="G14" s="19"/>
      <c r="H14" s="276" t="s">
        <v>113</v>
      </c>
      <c r="I14" s="277"/>
    </row>
    <row r="15" spans="1:32" x14ac:dyDescent="0.25">
      <c r="A15" s="38" t="s">
        <v>2</v>
      </c>
      <c r="B15" s="16"/>
      <c r="C15" s="16"/>
      <c r="D15" s="16"/>
      <c r="E15" s="16"/>
      <c r="F15" s="16"/>
      <c r="G15" s="17"/>
      <c r="H15" s="278" t="s">
        <v>150</v>
      </c>
      <c r="I15" s="275"/>
    </row>
    <row r="16" spans="1:32" x14ac:dyDescent="0.25">
      <c r="A16" s="39" t="s">
        <v>4</v>
      </c>
      <c r="B16" s="18"/>
      <c r="C16" s="18"/>
      <c r="D16" s="18"/>
      <c r="E16" s="18"/>
      <c r="F16" s="18"/>
      <c r="G16" s="19"/>
      <c r="H16" s="279" t="s">
        <v>153</v>
      </c>
      <c r="I16" s="280"/>
    </row>
    <row r="17" spans="1:9" ht="15" customHeight="1" x14ac:dyDescent="0.25">
      <c r="A17" s="40" t="s">
        <v>22</v>
      </c>
      <c r="B17" s="20"/>
      <c r="C17" s="20"/>
      <c r="D17" s="20"/>
      <c r="E17" s="20"/>
      <c r="F17" s="20"/>
      <c r="G17" s="20"/>
      <c r="H17" s="20"/>
      <c r="I17" s="41"/>
    </row>
    <row r="18" spans="1:9" ht="15" customHeight="1" x14ac:dyDescent="0.25">
      <c r="A18" s="42" t="s">
        <v>0</v>
      </c>
      <c r="B18" s="156" t="s">
        <v>23</v>
      </c>
      <c r="C18" s="156"/>
      <c r="D18" s="156"/>
      <c r="E18" s="156"/>
      <c r="F18" s="156"/>
      <c r="G18" s="156"/>
      <c r="H18" s="157" t="s">
        <v>39</v>
      </c>
      <c r="I18" s="158"/>
    </row>
    <row r="19" spans="1:9" x14ac:dyDescent="0.25">
      <c r="A19" s="43" t="s">
        <v>1</v>
      </c>
      <c r="B19" s="159" t="s">
        <v>43</v>
      </c>
      <c r="C19" s="159"/>
      <c r="D19" s="159"/>
      <c r="E19" s="159"/>
      <c r="F19" s="159"/>
      <c r="G19" s="159"/>
      <c r="H19" s="160" t="s">
        <v>141</v>
      </c>
      <c r="I19" s="161"/>
    </row>
    <row r="20" spans="1:9" x14ac:dyDescent="0.25">
      <c r="A20" s="44" t="s">
        <v>3</v>
      </c>
      <c r="B20" s="147" t="s">
        <v>120</v>
      </c>
      <c r="C20" s="147"/>
      <c r="D20" s="147"/>
      <c r="E20" s="147"/>
      <c r="F20" s="147"/>
      <c r="G20" s="147"/>
      <c r="H20" s="148">
        <v>1621</v>
      </c>
      <c r="I20" s="149"/>
    </row>
    <row r="21" spans="1:9" x14ac:dyDescent="0.25">
      <c r="A21" s="45" t="s">
        <v>5</v>
      </c>
      <c r="B21" s="150" t="s">
        <v>45</v>
      </c>
      <c r="C21" s="151"/>
      <c r="D21" s="151"/>
      <c r="E21" s="151"/>
      <c r="F21" s="151"/>
      <c r="G21" s="151"/>
      <c r="H21" s="152">
        <v>1659.47</v>
      </c>
      <c r="I21" s="153"/>
    </row>
    <row r="22" spans="1:9" x14ac:dyDescent="0.25">
      <c r="A22" s="42" t="s">
        <v>27</v>
      </c>
      <c r="B22" s="156" t="s">
        <v>6</v>
      </c>
      <c r="C22" s="156"/>
      <c r="D22" s="156"/>
      <c r="E22" s="156"/>
      <c r="F22" s="156"/>
      <c r="G22" s="156"/>
      <c r="H22" s="154">
        <v>46023</v>
      </c>
      <c r="I22" s="155"/>
    </row>
    <row r="23" spans="1:9" x14ac:dyDescent="0.25">
      <c r="A23" s="43" t="s">
        <v>28</v>
      </c>
      <c r="B23" s="141" t="s">
        <v>29</v>
      </c>
      <c r="C23" s="141"/>
      <c r="D23" s="141"/>
      <c r="E23" s="141" t="s">
        <v>121</v>
      </c>
      <c r="F23" s="141"/>
      <c r="G23" s="141"/>
      <c r="H23" s="141" t="s">
        <v>50</v>
      </c>
      <c r="I23" s="142"/>
    </row>
    <row r="24" spans="1:9" x14ac:dyDescent="0.25">
      <c r="A24" s="42" t="s">
        <v>31</v>
      </c>
      <c r="B24" s="143">
        <v>0.06</v>
      </c>
      <c r="C24" s="143"/>
      <c r="D24" s="143"/>
      <c r="E24" s="144">
        <v>44</v>
      </c>
      <c r="F24" s="144"/>
      <c r="G24" s="144"/>
      <c r="H24" s="145">
        <v>4</v>
      </c>
      <c r="I24" s="146"/>
    </row>
    <row r="25" spans="1:9" x14ac:dyDescent="0.25">
      <c r="A25" s="43" t="s">
        <v>32</v>
      </c>
      <c r="B25" s="141" t="s">
        <v>48</v>
      </c>
      <c r="C25" s="141"/>
      <c r="D25" s="141"/>
      <c r="E25" s="141" t="s">
        <v>46</v>
      </c>
      <c r="F25" s="141"/>
      <c r="G25" s="141"/>
      <c r="H25" s="170" t="s">
        <v>47</v>
      </c>
      <c r="I25" s="171"/>
    </row>
    <row r="26" spans="1:9" x14ac:dyDescent="0.25">
      <c r="A26" s="42" t="s">
        <v>33</v>
      </c>
      <c r="B26" s="144" t="s">
        <v>18</v>
      </c>
      <c r="C26" s="144"/>
      <c r="D26" s="144"/>
      <c r="E26" s="144">
        <v>1</v>
      </c>
      <c r="F26" s="144"/>
      <c r="G26" s="144"/>
      <c r="H26" s="175">
        <v>1</v>
      </c>
      <c r="I26" s="176"/>
    </row>
    <row r="27" spans="1:9" ht="16.5" thickBot="1" x14ac:dyDescent="0.3">
      <c r="A27" s="177"/>
      <c r="B27" s="178"/>
      <c r="C27" s="178"/>
      <c r="D27" s="178"/>
      <c r="E27" s="178"/>
      <c r="F27" s="178"/>
      <c r="G27" s="178"/>
      <c r="H27" s="178"/>
      <c r="I27" s="179"/>
    </row>
    <row r="28" spans="1:9" ht="16.5" thickBot="1" x14ac:dyDescent="0.3">
      <c r="A28" s="172" t="s">
        <v>70</v>
      </c>
      <c r="B28" s="173"/>
      <c r="C28" s="173"/>
      <c r="D28" s="173"/>
      <c r="E28" s="173"/>
      <c r="F28" s="173"/>
      <c r="G28" s="173"/>
      <c r="H28" s="173"/>
      <c r="I28" s="174"/>
    </row>
    <row r="29" spans="1:9" x14ac:dyDescent="0.25">
      <c r="A29" s="162" t="s">
        <v>21</v>
      </c>
      <c r="B29" s="163"/>
      <c r="C29" s="163"/>
      <c r="D29" s="163"/>
      <c r="E29" s="163"/>
      <c r="F29" s="163"/>
      <c r="G29" s="163"/>
      <c r="H29" s="163" t="s">
        <v>65</v>
      </c>
      <c r="I29" s="164"/>
    </row>
    <row r="30" spans="1:9" x14ac:dyDescent="0.25">
      <c r="A30" s="46" t="s">
        <v>0</v>
      </c>
      <c r="B30" s="165" t="s">
        <v>7</v>
      </c>
      <c r="C30" s="166"/>
      <c r="D30" s="166"/>
      <c r="E30" s="166"/>
      <c r="F30" s="166"/>
      <c r="G30" s="167"/>
      <c r="H30" s="168">
        <f>H21</f>
        <v>1659.47</v>
      </c>
      <c r="I30" s="169"/>
    </row>
    <row r="31" spans="1:9" x14ac:dyDescent="0.25">
      <c r="A31" s="47" t="s">
        <v>1</v>
      </c>
      <c r="B31" s="180" t="s">
        <v>40</v>
      </c>
      <c r="C31" s="181"/>
      <c r="D31" s="181"/>
      <c r="E31" s="181"/>
      <c r="F31" s="181"/>
      <c r="G31" s="182"/>
      <c r="H31" s="168"/>
      <c r="I31" s="169"/>
    </row>
    <row r="32" spans="1:9" x14ac:dyDescent="0.25">
      <c r="A32" s="46" t="s">
        <v>3</v>
      </c>
      <c r="B32" s="165" t="s">
        <v>111</v>
      </c>
      <c r="C32" s="166"/>
      <c r="D32" s="166"/>
      <c r="E32" s="166"/>
      <c r="F32" s="166"/>
      <c r="G32" s="167"/>
      <c r="H32" s="186">
        <v>0</v>
      </c>
      <c r="I32" s="187"/>
    </row>
    <row r="33" spans="1:14" x14ac:dyDescent="0.25">
      <c r="A33" s="47" t="s">
        <v>5</v>
      </c>
      <c r="B33" s="180" t="s">
        <v>41</v>
      </c>
      <c r="C33" s="181"/>
      <c r="D33" s="181"/>
      <c r="E33" s="181"/>
      <c r="F33" s="181"/>
      <c r="G33" s="182"/>
      <c r="H33" s="168"/>
      <c r="I33" s="169"/>
    </row>
    <row r="34" spans="1:14" x14ac:dyDescent="0.25">
      <c r="A34" s="47" t="s">
        <v>27</v>
      </c>
      <c r="B34" s="180" t="s">
        <v>61</v>
      </c>
      <c r="C34" s="181"/>
      <c r="D34" s="181"/>
      <c r="E34" s="181"/>
      <c r="F34" s="181"/>
      <c r="G34" s="182"/>
      <c r="H34" s="168"/>
      <c r="I34" s="169"/>
    </row>
    <row r="35" spans="1:14" x14ac:dyDescent="0.25">
      <c r="A35" s="47" t="s">
        <v>28</v>
      </c>
      <c r="B35" s="180" t="s">
        <v>42</v>
      </c>
      <c r="C35" s="181"/>
      <c r="D35" s="181"/>
      <c r="E35" s="181"/>
      <c r="F35" s="181"/>
      <c r="G35" s="182"/>
      <c r="H35" s="168"/>
      <c r="I35" s="169"/>
    </row>
    <row r="36" spans="1:14" x14ac:dyDescent="0.25">
      <c r="A36" s="44" t="s">
        <v>31</v>
      </c>
      <c r="B36" s="183" t="s">
        <v>62</v>
      </c>
      <c r="C36" s="184"/>
      <c r="D36" s="184"/>
      <c r="E36" s="184"/>
      <c r="F36" s="184"/>
      <c r="G36" s="185"/>
      <c r="H36" s="168"/>
      <c r="I36" s="169"/>
    </row>
    <row r="37" spans="1:14" x14ac:dyDescent="0.25">
      <c r="A37" s="44" t="s">
        <v>32</v>
      </c>
      <c r="B37" s="183" t="s">
        <v>59</v>
      </c>
      <c r="C37" s="184"/>
      <c r="D37" s="184"/>
      <c r="E37" s="184"/>
      <c r="F37" s="184"/>
      <c r="G37" s="185"/>
      <c r="H37" s="196"/>
      <c r="I37" s="197"/>
    </row>
    <row r="38" spans="1:14" x14ac:dyDescent="0.25">
      <c r="A38" s="198" t="s">
        <v>60</v>
      </c>
      <c r="B38" s="199"/>
      <c r="C38" s="199"/>
      <c r="D38" s="199"/>
      <c r="E38" s="199"/>
      <c r="F38" s="199"/>
      <c r="G38" s="199"/>
      <c r="H38" s="200">
        <f>SUM(H30:H37)</f>
        <v>1659.47</v>
      </c>
      <c r="I38" s="201"/>
    </row>
    <row r="39" spans="1:14" ht="16.5" thickBot="1" x14ac:dyDescent="0.3">
      <c r="A39" s="177"/>
      <c r="B39" s="178"/>
      <c r="C39" s="178"/>
      <c r="D39" s="178"/>
      <c r="E39" s="178"/>
      <c r="F39" s="178"/>
      <c r="G39" s="178"/>
      <c r="H39" s="178"/>
      <c r="I39" s="179"/>
    </row>
    <row r="40" spans="1:14" ht="16.5" thickBot="1" x14ac:dyDescent="0.3">
      <c r="A40" s="172" t="s">
        <v>71</v>
      </c>
      <c r="B40" s="173"/>
      <c r="C40" s="173"/>
      <c r="D40" s="173"/>
      <c r="E40" s="173"/>
      <c r="F40" s="173"/>
      <c r="G40" s="173"/>
      <c r="H40" s="173"/>
      <c r="I40" s="174"/>
    </row>
    <row r="41" spans="1:14" ht="16.5" thickBot="1" x14ac:dyDescent="0.3">
      <c r="A41" s="188" t="s">
        <v>72</v>
      </c>
      <c r="B41" s="189"/>
      <c r="C41" s="189"/>
      <c r="D41" s="189"/>
      <c r="E41" s="189"/>
      <c r="F41" s="189"/>
      <c r="G41" s="189"/>
      <c r="H41" s="189"/>
      <c r="I41" s="190"/>
      <c r="K41" s="91" t="s">
        <v>142</v>
      </c>
      <c r="L41" s="92"/>
      <c r="M41" s="93"/>
    </row>
    <row r="42" spans="1:14" x14ac:dyDescent="0.25">
      <c r="A42" s="191" t="s">
        <v>21</v>
      </c>
      <c r="B42" s="192"/>
      <c r="C42" s="192"/>
      <c r="D42" s="192"/>
      <c r="E42" s="192"/>
      <c r="F42" s="192"/>
      <c r="G42" s="193"/>
      <c r="H42" s="194" t="s">
        <v>65</v>
      </c>
      <c r="I42" s="195"/>
    </row>
    <row r="43" spans="1:14" x14ac:dyDescent="0.25">
      <c r="A43" s="205" t="s">
        <v>44</v>
      </c>
      <c r="B43" s="206"/>
      <c r="C43" s="206"/>
      <c r="D43" s="206"/>
      <c r="E43" s="206"/>
      <c r="F43" s="206"/>
      <c r="G43" s="207"/>
      <c r="H43" s="13" t="s">
        <v>9</v>
      </c>
      <c r="I43" s="48" t="s">
        <v>24</v>
      </c>
    </row>
    <row r="44" spans="1:14" x14ac:dyDescent="0.25">
      <c r="A44" s="46" t="s">
        <v>0</v>
      </c>
      <c r="B44" s="183" t="s">
        <v>73</v>
      </c>
      <c r="C44" s="184"/>
      <c r="D44" s="184"/>
      <c r="E44" s="184"/>
      <c r="F44" s="184"/>
      <c r="G44" s="185"/>
      <c r="H44" s="9">
        <v>8.3299999999999999E-2</v>
      </c>
      <c r="I44" s="49">
        <f>H44*($H$38)</f>
        <v>138.23385099999999</v>
      </c>
    </row>
    <row r="45" spans="1:14" x14ac:dyDescent="0.25">
      <c r="A45" s="46" t="s">
        <v>1</v>
      </c>
      <c r="B45" s="183" t="s">
        <v>74</v>
      </c>
      <c r="C45" s="184"/>
      <c r="D45" s="184"/>
      <c r="E45" s="184"/>
      <c r="F45" s="184"/>
      <c r="G45" s="185"/>
      <c r="H45" s="9">
        <v>0.1111</v>
      </c>
      <c r="I45" s="49">
        <f>H45*($H$38)</f>
        <v>184.36711700000001</v>
      </c>
    </row>
    <row r="46" spans="1:14" x14ac:dyDescent="0.25">
      <c r="A46" s="198" t="s">
        <v>60</v>
      </c>
      <c r="B46" s="199"/>
      <c r="C46" s="199"/>
      <c r="D46" s="199"/>
      <c r="E46" s="199"/>
      <c r="F46" s="199"/>
      <c r="G46" s="199"/>
      <c r="H46" s="99">
        <f>SUM(H44:H45)</f>
        <v>0.19440000000000002</v>
      </c>
      <c r="I46" s="50">
        <f>SUM(I44:I45)</f>
        <v>322.60096799999997</v>
      </c>
    </row>
    <row r="47" spans="1:14" ht="16.5" thickBot="1" x14ac:dyDescent="0.3">
      <c r="A47" s="208"/>
      <c r="B47" s="209"/>
      <c r="C47" s="209"/>
      <c r="D47" s="209"/>
      <c r="E47" s="209"/>
      <c r="F47" s="209"/>
      <c r="G47" s="209"/>
      <c r="H47" s="209"/>
      <c r="I47" s="210"/>
    </row>
    <row r="48" spans="1:14" ht="16.5" thickBot="1" x14ac:dyDescent="0.3">
      <c r="A48" s="211" t="s">
        <v>75</v>
      </c>
      <c r="B48" s="212"/>
      <c r="C48" s="212"/>
      <c r="D48" s="212"/>
      <c r="E48" s="212"/>
      <c r="F48" s="212"/>
      <c r="G48" s="212"/>
      <c r="H48" s="212"/>
      <c r="I48" s="213"/>
      <c r="K48" s="91" t="s">
        <v>143</v>
      </c>
      <c r="L48" s="92"/>
      <c r="M48" s="93"/>
      <c r="N48" s="90"/>
    </row>
    <row r="49" spans="1:32" x14ac:dyDescent="0.25">
      <c r="A49" s="191" t="s">
        <v>21</v>
      </c>
      <c r="B49" s="192"/>
      <c r="C49" s="192"/>
      <c r="D49" s="192"/>
      <c r="E49" s="192"/>
      <c r="F49" s="192"/>
      <c r="G49" s="193"/>
      <c r="H49" s="194" t="s">
        <v>65</v>
      </c>
      <c r="I49" s="195"/>
    </row>
    <row r="50" spans="1:32" x14ac:dyDescent="0.25">
      <c r="A50" s="202" t="s">
        <v>44</v>
      </c>
      <c r="B50" s="203"/>
      <c r="C50" s="203"/>
      <c r="D50" s="203"/>
      <c r="E50" s="203"/>
      <c r="F50" s="203"/>
      <c r="G50" s="203"/>
      <c r="H50" s="13" t="s">
        <v>9</v>
      </c>
      <c r="I50" s="48" t="s">
        <v>24</v>
      </c>
    </row>
    <row r="51" spans="1:32" x14ac:dyDescent="0.25">
      <c r="A51" s="46" t="s">
        <v>0</v>
      </c>
      <c r="B51" s="204" t="s">
        <v>10</v>
      </c>
      <c r="C51" s="204"/>
      <c r="D51" s="204"/>
      <c r="E51" s="204"/>
      <c r="F51" s="204"/>
      <c r="G51" s="204"/>
      <c r="H51" s="100">
        <v>0.2</v>
      </c>
      <c r="I51" s="57">
        <f t="shared" ref="I51:I56" si="0">H51*($I$46+$H$38)</f>
        <v>396.41419360000003</v>
      </c>
    </row>
    <row r="52" spans="1:32" x14ac:dyDescent="0.25">
      <c r="A52" s="46" t="s">
        <v>1</v>
      </c>
      <c r="B52" s="204" t="s">
        <v>11</v>
      </c>
      <c r="C52" s="204"/>
      <c r="D52" s="204"/>
      <c r="E52" s="204"/>
      <c r="F52" s="204"/>
      <c r="G52" s="204"/>
      <c r="H52" s="100">
        <v>1.4999999999999999E-2</v>
      </c>
      <c r="I52" s="57">
        <f t="shared" si="0"/>
        <v>29.73106452</v>
      </c>
    </row>
    <row r="53" spans="1:32" x14ac:dyDescent="0.25">
      <c r="A53" s="46" t="s">
        <v>3</v>
      </c>
      <c r="B53" s="204" t="s">
        <v>12</v>
      </c>
      <c r="C53" s="204"/>
      <c r="D53" s="204"/>
      <c r="E53" s="204"/>
      <c r="F53" s="204"/>
      <c r="G53" s="204"/>
      <c r="H53" s="100">
        <v>0.01</v>
      </c>
      <c r="I53" s="57">
        <f t="shared" si="0"/>
        <v>19.82070968</v>
      </c>
    </row>
    <row r="54" spans="1:32" x14ac:dyDescent="0.25">
      <c r="A54" s="46" t="s">
        <v>5</v>
      </c>
      <c r="B54" s="204" t="s">
        <v>13</v>
      </c>
      <c r="C54" s="204"/>
      <c r="D54" s="204"/>
      <c r="E54" s="204"/>
      <c r="F54" s="204"/>
      <c r="G54" s="204"/>
      <c r="H54" s="100">
        <v>2E-3</v>
      </c>
      <c r="I54" s="57">
        <f t="shared" si="0"/>
        <v>3.9641419359999999</v>
      </c>
    </row>
    <row r="55" spans="1:32" x14ac:dyDescent="0.25">
      <c r="A55" s="46" t="s">
        <v>27</v>
      </c>
      <c r="B55" s="204" t="s">
        <v>14</v>
      </c>
      <c r="C55" s="204"/>
      <c r="D55" s="204"/>
      <c r="E55" s="204"/>
      <c r="F55" s="204"/>
      <c r="G55" s="204"/>
      <c r="H55" s="100">
        <v>2.5000000000000001E-2</v>
      </c>
      <c r="I55" s="57">
        <f t="shared" si="0"/>
        <v>49.551774200000004</v>
      </c>
    </row>
    <row r="56" spans="1:32" x14ac:dyDescent="0.25">
      <c r="A56" s="46" t="s">
        <v>28</v>
      </c>
      <c r="B56" s="204" t="s">
        <v>16</v>
      </c>
      <c r="C56" s="204"/>
      <c r="D56" s="204"/>
      <c r="E56" s="204"/>
      <c r="F56" s="204"/>
      <c r="G56" s="204"/>
      <c r="H56" s="100">
        <v>6.0000000000000001E-3</v>
      </c>
      <c r="I56" s="57">
        <f t="shared" si="0"/>
        <v>11.892425808</v>
      </c>
    </row>
    <row r="57" spans="1:32" s="97" customFormat="1" x14ac:dyDescent="0.25">
      <c r="A57" s="44" t="s">
        <v>31</v>
      </c>
      <c r="B57" s="147" t="s">
        <v>157</v>
      </c>
      <c r="C57" s="147"/>
      <c r="D57" s="147"/>
      <c r="E57" s="147"/>
      <c r="F57" s="147"/>
      <c r="G57" s="147"/>
      <c r="H57" s="106">
        <v>3.5900000000000001E-2</v>
      </c>
      <c r="I57" s="105">
        <f t="shared" ref="I57" si="1">H57*($I$46+$H$38)</f>
        <v>71.156347751200002</v>
      </c>
    </row>
    <row r="58" spans="1:32" x14ac:dyDescent="0.25">
      <c r="A58" s="46" t="s">
        <v>32</v>
      </c>
      <c r="B58" s="204" t="s">
        <v>15</v>
      </c>
      <c r="C58" s="204"/>
      <c r="D58" s="204"/>
      <c r="E58" s="204"/>
      <c r="F58" s="204"/>
      <c r="G58" s="204"/>
      <c r="H58" s="100">
        <v>0.08</v>
      </c>
      <c r="I58" s="57">
        <f>H58*($I$46+$H$38)</f>
        <v>158.56567744</v>
      </c>
    </row>
    <row r="59" spans="1:32" x14ac:dyDescent="0.25">
      <c r="A59" s="198" t="s">
        <v>60</v>
      </c>
      <c r="B59" s="199"/>
      <c r="C59" s="199"/>
      <c r="D59" s="199"/>
      <c r="E59" s="199"/>
      <c r="F59" s="199"/>
      <c r="G59" s="199"/>
      <c r="H59" s="101">
        <f>SUM(H51:H58)</f>
        <v>0.37390000000000007</v>
      </c>
      <c r="I59" s="51">
        <f>SUM(I51:I58)</f>
        <v>741.09633493520005</v>
      </c>
    </row>
    <row r="60" spans="1:32" x14ac:dyDescent="0.25">
      <c r="A60" s="208"/>
      <c r="B60" s="209"/>
      <c r="C60" s="209"/>
      <c r="D60" s="209"/>
      <c r="E60" s="209"/>
      <c r="F60" s="209"/>
      <c r="G60" s="209"/>
      <c r="H60" s="209"/>
      <c r="I60" s="210"/>
    </row>
    <row r="61" spans="1:32" x14ac:dyDescent="0.25">
      <c r="A61" s="211" t="s">
        <v>76</v>
      </c>
      <c r="B61" s="212"/>
      <c r="C61" s="212"/>
      <c r="D61" s="212"/>
      <c r="E61" s="212"/>
      <c r="F61" s="212"/>
      <c r="G61" s="212"/>
      <c r="H61" s="212"/>
      <c r="I61" s="213"/>
    </row>
    <row r="62" spans="1:32" x14ac:dyDescent="0.25">
      <c r="A62" s="214" t="s">
        <v>21</v>
      </c>
      <c r="B62" s="215"/>
      <c r="C62" s="215"/>
      <c r="D62" s="215"/>
      <c r="E62" s="215"/>
      <c r="F62" s="215"/>
      <c r="G62" s="215"/>
      <c r="H62" s="215" t="s">
        <v>65</v>
      </c>
      <c r="I62" s="216"/>
    </row>
    <row r="63" spans="1:32" x14ac:dyDescent="0.25">
      <c r="A63" s="46" t="s">
        <v>0</v>
      </c>
      <c r="B63" s="204" t="s">
        <v>8</v>
      </c>
      <c r="C63" s="204"/>
      <c r="D63" s="204"/>
      <c r="E63" s="204"/>
      <c r="F63" s="204"/>
      <c r="G63" s="204"/>
      <c r="H63" s="217">
        <f>$H$24*$E$24-$B$24*$H$21</f>
        <v>76.431799999999996</v>
      </c>
      <c r="I63" s="218"/>
      <c r="AE63" s="3"/>
      <c r="AF63" s="3"/>
    </row>
    <row r="64" spans="1:32" s="2" customFormat="1" x14ac:dyDescent="0.25">
      <c r="A64" s="44" t="s">
        <v>1</v>
      </c>
      <c r="B64" s="147" t="s">
        <v>34</v>
      </c>
      <c r="C64" s="147"/>
      <c r="D64" s="147"/>
      <c r="E64" s="147"/>
      <c r="F64" s="147"/>
      <c r="G64" s="147"/>
      <c r="H64" s="217">
        <v>505.99</v>
      </c>
      <c r="I64" s="218"/>
    </row>
    <row r="65" spans="1:18" s="2" customFormat="1" x14ac:dyDescent="0.25">
      <c r="A65" s="44" t="s">
        <v>3</v>
      </c>
      <c r="B65" s="147" t="s">
        <v>55</v>
      </c>
      <c r="C65" s="147"/>
      <c r="D65" s="147"/>
      <c r="E65" s="147"/>
      <c r="F65" s="147"/>
      <c r="G65" s="147"/>
      <c r="H65" s="217">
        <v>0</v>
      </c>
      <c r="I65" s="218"/>
    </row>
    <row r="66" spans="1:18" s="97" customFormat="1" x14ac:dyDescent="0.25">
      <c r="A66" s="44" t="s">
        <v>5</v>
      </c>
      <c r="B66" s="147" t="s">
        <v>156</v>
      </c>
      <c r="C66" s="147"/>
      <c r="D66" s="147"/>
      <c r="E66" s="147"/>
      <c r="F66" s="147"/>
      <c r="G66" s="147"/>
      <c r="H66" s="217">
        <v>134.80000000000001</v>
      </c>
      <c r="I66" s="218"/>
      <c r="K66" s="104"/>
      <c r="L66" s="104"/>
      <c r="M66" s="104"/>
      <c r="N66" s="104"/>
      <c r="O66" s="104"/>
      <c r="P66" s="104"/>
      <c r="Q66" s="104"/>
      <c r="R66" s="104"/>
    </row>
    <row r="67" spans="1:18" s="97" customFormat="1" x14ac:dyDescent="0.25">
      <c r="A67" s="44" t="s">
        <v>27</v>
      </c>
      <c r="B67" s="147" t="s">
        <v>20</v>
      </c>
      <c r="C67" s="147"/>
      <c r="D67" s="147"/>
      <c r="E67" s="147"/>
      <c r="F67" s="147"/>
      <c r="G67" s="147"/>
      <c r="H67" s="217">
        <v>4.5</v>
      </c>
      <c r="I67" s="218"/>
      <c r="K67" s="107"/>
      <c r="L67" s="107"/>
      <c r="M67" s="107"/>
      <c r="N67" s="107"/>
      <c r="O67" s="107"/>
      <c r="P67" s="107"/>
      <c r="Q67" s="107"/>
      <c r="R67" s="107"/>
    </row>
    <row r="68" spans="1:18" s="2" customFormat="1" x14ac:dyDescent="0.25">
      <c r="A68" s="44" t="s">
        <v>28</v>
      </c>
      <c r="B68" s="147" t="s">
        <v>64</v>
      </c>
      <c r="C68" s="147"/>
      <c r="D68" s="147"/>
      <c r="E68" s="147"/>
      <c r="F68" s="147"/>
      <c r="G68" s="147"/>
      <c r="H68" s="292"/>
      <c r="I68" s="293"/>
    </row>
    <row r="69" spans="1:18" x14ac:dyDescent="0.25">
      <c r="A69" s="198" t="s">
        <v>60</v>
      </c>
      <c r="B69" s="199"/>
      <c r="C69" s="199"/>
      <c r="D69" s="199"/>
      <c r="E69" s="199"/>
      <c r="F69" s="199"/>
      <c r="G69" s="199"/>
      <c r="H69" s="200">
        <f>SUM(H63:I68)</f>
        <v>721.72180000000003</v>
      </c>
      <c r="I69" s="201"/>
    </row>
    <row r="70" spans="1:18" x14ac:dyDescent="0.25">
      <c r="A70" s="208"/>
      <c r="B70" s="209"/>
      <c r="C70" s="209"/>
      <c r="D70" s="209"/>
      <c r="E70" s="209"/>
      <c r="F70" s="209"/>
      <c r="G70" s="209"/>
      <c r="H70" s="209"/>
      <c r="I70" s="210"/>
    </row>
    <row r="71" spans="1:18" x14ac:dyDescent="0.25">
      <c r="A71" s="211" t="s">
        <v>77</v>
      </c>
      <c r="B71" s="212"/>
      <c r="C71" s="212"/>
      <c r="D71" s="212"/>
      <c r="E71" s="212"/>
      <c r="F71" s="212"/>
      <c r="G71" s="212"/>
      <c r="H71" s="212"/>
      <c r="I71" s="213"/>
    </row>
    <row r="72" spans="1:18" x14ac:dyDescent="0.25">
      <c r="A72" s="214" t="s">
        <v>21</v>
      </c>
      <c r="B72" s="215"/>
      <c r="C72" s="215"/>
      <c r="D72" s="215"/>
      <c r="E72" s="215"/>
      <c r="F72" s="215"/>
      <c r="G72" s="215"/>
      <c r="H72" s="215" t="s">
        <v>65</v>
      </c>
      <c r="I72" s="216"/>
    </row>
    <row r="73" spans="1:18" x14ac:dyDescent="0.25">
      <c r="A73" s="202" t="s">
        <v>44</v>
      </c>
      <c r="B73" s="203"/>
      <c r="C73" s="203"/>
      <c r="D73" s="203"/>
      <c r="E73" s="203"/>
      <c r="F73" s="203"/>
      <c r="G73" s="203"/>
      <c r="H73" s="13" t="s">
        <v>9</v>
      </c>
      <c r="I73" s="48" t="s">
        <v>24</v>
      </c>
    </row>
    <row r="74" spans="1:18" x14ac:dyDescent="0.25">
      <c r="A74" s="52" t="s">
        <v>78</v>
      </c>
      <c r="B74" s="165" t="s">
        <v>79</v>
      </c>
      <c r="C74" s="166"/>
      <c r="D74" s="166"/>
      <c r="E74" s="166"/>
      <c r="F74" s="166"/>
      <c r="G74" s="167"/>
      <c r="H74" s="103">
        <f>H46</f>
        <v>0.19440000000000002</v>
      </c>
      <c r="I74" s="49">
        <f>I46</f>
        <v>322.60096799999997</v>
      </c>
    </row>
    <row r="75" spans="1:18" x14ac:dyDescent="0.25">
      <c r="A75" s="52" t="s">
        <v>80</v>
      </c>
      <c r="B75" s="165" t="s">
        <v>81</v>
      </c>
      <c r="C75" s="166"/>
      <c r="D75" s="166"/>
      <c r="E75" s="166"/>
      <c r="F75" s="166"/>
      <c r="G75" s="167"/>
      <c r="H75" s="103">
        <f>H59</f>
        <v>0.37390000000000007</v>
      </c>
      <c r="I75" s="49">
        <f>I59</f>
        <v>741.09633493520005</v>
      </c>
    </row>
    <row r="76" spans="1:18" x14ac:dyDescent="0.25">
      <c r="A76" s="52" t="s">
        <v>82</v>
      </c>
      <c r="B76" s="165" t="s">
        <v>83</v>
      </c>
      <c r="C76" s="166"/>
      <c r="D76" s="166"/>
      <c r="E76" s="166"/>
      <c r="F76" s="166"/>
      <c r="G76" s="167"/>
      <c r="H76" s="8"/>
      <c r="I76" s="49">
        <f>H69</f>
        <v>721.72180000000003</v>
      </c>
    </row>
    <row r="77" spans="1:18" x14ac:dyDescent="0.25">
      <c r="A77" s="198" t="s">
        <v>60</v>
      </c>
      <c r="B77" s="199"/>
      <c r="C77" s="199"/>
      <c r="D77" s="199"/>
      <c r="E77" s="199"/>
      <c r="F77" s="199"/>
      <c r="G77" s="199"/>
      <c r="H77" s="8"/>
      <c r="I77" s="50">
        <f>SUM(I74:I76)</f>
        <v>1785.4191029352</v>
      </c>
    </row>
    <row r="78" spans="1:18" ht="16.5" thickBot="1" x14ac:dyDescent="0.3">
      <c r="A78" s="222"/>
      <c r="B78" s="223"/>
      <c r="C78" s="223"/>
      <c r="D78" s="223"/>
      <c r="E78" s="223"/>
      <c r="F78" s="223"/>
      <c r="G78" s="223"/>
      <c r="H78" s="223"/>
      <c r="I78" s="224"/>
    </row>
    <row r="79" spans="1:18" ht="16.5" thickBot="1" x14ac:dyDescent="0.3">
      <c r="A79" s="172" t="s">
        <v>84</v>
      </c>
      <c r="B79" s="173"/>
      <c r="C79" s="173"/>
      <c r="D79" s="173"/>
      <c r="E79" s="173"/>
      <c r="F79" s="173"/>
      <c r="G79" s="173"/>
      <c r="H79" s="173"/>
      <c r="I79" s="174"/>
      <c r="K79" s="91" t="s">
        <v>142</v>
      </c>
      <c r="L79" s="92"/>
      <c r="M79" s="93"/>
    </row>
    <row r="80" spans="1:18" x14ac:dyDescent="0.25">
      <c r="A80" s="162" t="s">
        <v>21</v>
      </c>
      <c r="B80" s="163"/>
      <c r="C80" s="163"/>
      <c r="D80" s="163"/>
      <c r="E80" s="163"/>
      <c r="F80" s="163"/>
      <c r="G80" s="163"/>
      <c r="H80" s="163" t="s">
        <v>65</v>
      </c>
      <c r="I80" s="164"/>
    </row>
    <row r="81" spans="1:32" x14ac:dyDescent="0.25">
      <c r="A81" s="202" t="s">
        <v>44</v>
      </c>
      <c r="B81" s="203"/>
      <c r="C81" s="203"/>
      <c r="D81" s="203"/>
      <c r="E81" s="203"/>
      <c r="F81" s="203"/>
      <c r="G81" s="203"/>
      <c r="H81" s="13" t="s">
        <v>9</v>
      </c>
      <c r="I81" s="48" t="s">
        <v>24</v>
      </c>
    </row>
    <row r="82" spans="1:32" x14ac:dyDescent="0.25">
      <c r="A82" s="46" t="s">
        <v>0</v>
      </c>
      <c r="B82" s="204" t="s">
        <v>25</v>
      </c>
      <c r="C82" s="204"/>
      <c r="D82" s="204"/>
      <c r="E82" s="204"/>
      <c r="F82" s="204"/>
      <c r="G82" s="204"/>
      <c r="H82" s="9">
        <v>4.1999999999999997E-3</v>
      </c>
      <c r="I82" s="49">
        <f>H82*$H$38</f>
        <v>6.9697739999999992</v>
      </c>
    </row>
    <row r="83" spans="1:32" x14ac:dyDescent="0.25">
      <c r="A83" s="46" t="s">
        <v>1</v>
      </c>
      <c r="B83" s="204" t="s">
        <v>35</v>
      </c>
      <c r="C83" s="204"/>
      <c r="D83" s="204"/>
      <c r="E83" s="204"/>
      <c r="F83" s="204"/>
      <c r="G83" s="204"/>
      <c r="H83" s="9">
        <v>2.9999999999999997E-4</v>
      </c>
      <c r="I83" s="49">
        <f t="shared" ref="I83:I87" si="2">H83*$H$38</f>
        <v>0.49784099999999998</v>
      </c>
    </row>
    <row r="84" spans="1:32" x14ac:dyDescent="0.25">
      <c r="A84" s="46" t="s">
        <v>3</v>
      </c>
      <c r="B84" s="204" t="s">
        <v>67</v>
      </c>
      <c r="C84" s="204"/>
      <c r="D84" s="204"/>
      <c r="E84" s="204"/>
      <c r="F84" s="204"/>
      <c r="G84" s="204"/>
      <c r="H84" s="9">
        <v>3.4799999999999998E-2</v>
      </c>
      <c r="I84" s="49">
        <f t="shared" si="2"/>
        <v>57.749555999999998</v>
      </c>
    </row>
    <row r="85" spans="1:32" x14ac:dyDescent="0.25">
      <c r="A85" s="46" t="s">
        <v>5</v>
      </c>
      <c r="B85" s="204" t="s">
        <v>26</v>
      </c>
      <c r="C85" s="204"/>
      <c r="D85" s="204"/>
      <c r="E85" s="204"/>
      <c r="F85" s="204"/>
      <c r="G85" s="204"/>
      <c r="H85" s="9">
        <v>1.9400000000000001E-2</v>
      </c>
      <c r="I85" s="49">
        <f t="shared" si="2"/>
        <v>32.193718000000004</v>
      </c>
    </row>
    <row r="86" spans="1:32" x14ac:dyDescent="0.25">
      <c r="A86" s="46" t="s">
        <v>27</v>
      </c>
      <c r="B86" s="225" t="s">
        <v>85</v>
      </c>
      <c r="C86" s="225"/>
      <c r="D86" s="225"/>
      <c r="E86" s="225"/>
      <c r="F86" s="225"/>
      <c r="G86" s="225"/>
      <c r="H86" s="9">
        <f>H85*H59</f>
        <v>7.2536600000000012E-3</v>
      </c>
      <c r="I86" s="49">
        <f t="shared" si="2"/>
        <v>12.037231160200003</v>
      </c>
    </row>
    <row r="87" spans="1:32" x14ac:dyDescent="0.25">
      <c r="A87" s="46" t="s">
        <v>28</v>
      </c>
      <c r="B87" s="204" t="s">
        <v>58</v>
      </c>
      <c r="C87" s="204"/>
      <c r="D87" s="204"/>
      <c r="E87" s="204"/>
      <c r="F87" s="204"/>
      <c r="G87" s="204"/>
      <c r="H87" s="9">
        <f>8%*40%*H85</f>
        <v>6.2080000000000002E-4</v>
      </c>
      <c r="I87" s="49">
        <f t="shared" si="2"/>
        <v>1.0301989760000001</v>
      </c>
    </row>
    <row r="88" spans="1:32" x14ac:dyDescent="0.25">
      <c r="A88" s="198" t="s">
        <v>60</v>
      </c>
      <c r="B88" s="199"/>
      <c r="C88" s="199"/>
      <c r="D88" s="199"/>
      <c r="E88" s="199"/>
      <c r="F88" s="199"/>
      <c r="G88" s="199"/>
      <c r="H88" s="102">
        <f>SUM(H82:H87)</f>
        <v>6.6574460000000002E-2</v>
      </c>
      <c r="I88" s="50">
        <f>SUM(I82:I87)</f>
        <v>110.4783191362</v>
      </c>
    </row>
    <row r="89" spans="1:32" ht="16.5" thickBot="1" x14ac:dyDescent="0.3">
      <c r="A89" s="53"/>
      <c r="B89" s="14"/>
      <c r="C89" s="14"/>
      <c r="D89" s="14"/>
      <c r="E89" s="14"/>
      <c r="F89" s="14"/>
      <c r="G89" s="15"/>
      <c r="H89" s="9"/>
      <c r="I89" s="49"/>
    </row>
    <row r="90" spans="1:32" s="10" customFormat="1" ht="16.5" thickBot="1" x14ac:dyDescent="0.3">
      <c r="A90" s="172" t="s">
        <v>86</v>
      </c>
      <c r="B90" s="173"/>
      <c r="C90" s="173"/>
      <c r="D90" s="173"/>
      <c r="E90" s="173"/>
      <c r="F90" s="173"/>
      <c r="G90" s="173"/>
      <c r="H90" s="173"/>
      <c r="I90" s="174"/>
      <c r="J90" s="2"/>
      <c r="K90" s="91" t="s">
        <v>142</v>
      </c>
      <c r="L90" s="92"/>
      <c r="M90" s="9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0" customFormat="1" x14ac:dyDescent="0.25">
      <c r="A91" s="226" t="s">
        <v>87</v>
      </c>
      <c r="B91" s="227"/>
      <c r="C91" s="227"/>
      <c r="D91" s="227"/>
      <c r="E91" s="227"/>
      <c r="F91" s="227"/>
      <c r="G91" s="227"/>
      <c r="H91" s="227"/>
      <c r="I91" s="2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0" customFormat="1" x14ac:dyDescent="0.25">
      <c r="A92" s="214" t="s">
        <v>21</v>
      </c>
      <c r="B92" s="215"/>
      <c r="C92" s="215"/>
      <c r="D92" s="215"/>
      <c r="E92" s="215"/>
      <c r="F92" s="215"/>
      <c r="G92" s="215"/>
      <c r="H92" s="215" t="s">
        <v>65</v>
      </c>
      <c r="I92" s="21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0" customFormat="1" x14ac:dyDescent="0.25">
      <c r="A93" s="202" t="s">
        <v>44</v>
      </c>
      <c r="B93" s="203"/>
      <c r="C93" s="203"/>
      <c r="D93" s="203"/>
      <c r="E93" s="203"/>
      <c r="F93" s="203"/>
      <c r="G93" s="203"/>
      <c r="H93" s="13" t="s">
        <v>9</v>
      </c>
      <c r="I93" s="48" t="s">
        <v>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0" customFormat="1" x14ac:dyDescent="0.25">
      <c r="A94" s="46" t="s">
        <v>0</v>
      </c>
      <c r="B94" s="204" t="s">
        <v>88</v>
      </c>
      <c r="C94" s="204"/>
      <c r="D94" s="204"/>
      <c r="E94" s="204"/>
      <c r="F94" s="204"/>
      <c r="G94" s="204"/>
      <c r="H94" s="9">
        <v>9.2999999999999992E-3</v>
      </c>
      <c r="I94" s="49">
        <f t="shared" ref="I94:I99" si="3">H94*$H$38</f>
        <v>15.433070999999998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5">
      <c r="A95" s="46" t="s">
        <v>1</v>
      </c>
      <c r="B95" s="204" t="s">
        <v>89</v>
      </c>
      <c r="C95" s="204"/>
      <c r="D95" s="204"/>
      <c r="E95" s="204"/>
      <c r="F95" s="204"/>
      <c r="G95" s="204"/>
      <c r="H95" s="9">
        <v>5.5999999999999999E-3</v>
      </c>
      <c r="I95" s="49">
        <f t="shared" si="3"/>
        <v>9.2930320000000002</v>
      </c>
    </row>
    <row r="96" spans="1:32" x14ac:dyDescent="0.25">
      <c r="A96" s="46" t="s">
        <v>3</v>
      </c>
      <c r="B96" s="204" t="s">
        <v>90</v>
      </c>
      <c r="C96" s="204"/>
      <c r="D96" s="204"/>
      <c r="E96" s="204"/>
      <c r="F96" s="204"/>
      <c r="G96" s="204"/>
      <c r="H96" s="9">
        <v>2.9999999999999997E-4</v>
      </c>
      <c r="I96" s="49">
        <f t="shared" si="3"/>
        <v>0.49784099999999998</v>
      </c>
    </row>
    <row r="97" spans="1:9" x14ac:dyDescent="0.25">
      <c r="A97" s="46" t="s">
        <v>5</v>
      </c>
      <c r="B97" s="204" t="s">
        <v>91</v>
      </c>
      <c r="C97" s="204"/>
      <c r="D97" s="204"/>
      <c r="E97" s="204"/>
      <c r="F97" s="204"/>
      <c r="G97" s="204"/>
      <c r="H97" s="9">
        <v>3.3E-3</v>
      </c>
      <c r="I97" s="49">
        <f t="shared" si="3"/>
        <v>5.4762510000000004</v>
      </c>
    </row>
    <row r="98" spans="1:9" x14ac:dyDescent="0.25">
      <c r="A98" s="46" t="s">
        <v>27</v>
      </c>
      <c r="B98" s="204" t="s">
        <v>92</v>
      </c>
      <c r="C98" s="204"/>
      <c r="D98" s="204"/>
      <c r="E98" s="204"/>
      <c r="F98" s="204"/>
      <c r="G98" s="204"/>
      <c r="H98" s="9">
        <v>1E-4</v>
      </c>
      <c r="I98" s="49">
        <f t="shared" si="3"/>
        <v>0.16594700000000001</v>
      </c>
    </row>
    <row r="99" spans="1:9" x14ac:dyDescent="0.25">
      <c r="A99" s="46" t="s">
        <v>28</v>
      </c>
      <c r="B99" s="204" t="s">
        <v>57</v>
      </c>
      <c r="C99" s="204"/>
      <c r="D99" s="204"/>
      <c r="E99" s="204"/>
      <c r="F99" s="204"/>
      <c r="G99" s="204"/>
      <c r="H99" s="9">
        <v>3.3E-3</v>
      </c>
      <c r="I99" s="49">
        <f t="shared" si="3"/>
        <v>5.4762510000000004</v>
      </c>
    </row>
    <row r="100" spans="1:9" x14ac:dyDescent="0.25">
      <c r="A100" s="198" t="s">
        <v>60</v>
      </c>
      <c r="B100" s="199"/>
      <c r="C100" s="199"/>
      <c r="D100" s="199"/>
      <c r="E100" s="199"/>
      <c r="F100" s="199"/>
      <c r="G100" s="199"/>
      <c r="H100" s="102">
        <f>SUM(H94:H99)</f>
        <v>2.1899999999999999E-2</v>
      </c>
      <c r="I100" s="50">
        <f>SUM(I94:I99)</f>
        <v>36.342393000000001</v>
      </c>
    </row>
    <row r="101" spans="1:9" x14ac:dyDescent="0.25">
      <c r="A101" s="229"/>
      <c r="B101" s="230"/>
      <c r="C101" s="230"/>
      <c r="D101" s="230"/>
      <c r="E101" s="230"/>
      <c r="F101" s="230"/>
      <c r="G101" s="230"/>
      <c r="H101" s="230"/>
      <c r="I101" s="231"/>
    </row>
    <row r="102" spans="1:9" x14ac:dyDescent="0.25">
      <c r="A102" s="211" t="s">
        <v>93</v>
      </c>
      <c r="B102" s="212"/>
      <c r="C102" s="212"/>
      <c r="D102" s="212"/>
      <c r="E102" s="212"/>
      <c r="F102" s="212"/>
      <c r="G102" s="212"/>
      <c r="H102" s="212"/>
      <c r="I102" s="213"/>
    </row>
    <row r="103" spans="1:9" x14ac:dyDescent="0.25">
      <c r="A103" s="214" t="s">
        <v>21</v>
      </c>
      <c r="B103" s="215"/>
      <c r="C103" s="215"/>
      <c r="D103" s="215"/>
      <c r="E103" s="215"/>
      <c r="F103" s="215"/>
      <c r="G103" s="215"/>
      <c r="H103" s="215" t="s">
        <v>65</v>
      </c>
      <c r="I103" s="216"/>
    </row>
    <row r="104" spans="1:9" x14ac:dyDescent="0.25">
      <c r="A104" s="202" t="s">
        <v>94</v>
      </c>
      <c r="B104" s="203"/>
      <c r="C104" s="203"/>
      <c r="D104" s="203"/>
      <c r="E104" s="203"/>
      <c r="F104" s="203"/>
      <c r="G104" s="203"/>
      <c r="H104" s="13" t="s">
        <v>9</v>
      </c>
      <c r="I104" s="48" t="s">
        <v>24</v>
      </c>
    </row>
    <row r="105" spans="1:9" s="2" customFormat="1" x14ac:dyDescent="0.25">
      <c r="A105" s="44" t="s">
        <v>0</v>
      </c>
      <c r="B105" s="147" t="s">
        <v>95</v>
      </c>
      <c r="C105" s="147"/>
      <c r="D105" s="147"/>
      <c r="E105" s="147"/>
      <c r="F105" s="147"/>
      <c r="G105" s="147"/>
      <c r="H105" s="5" t="s">
        <v>113</v>
      </c>
      <c r="I105" s="54">
        <v>0</v>
      </c>
    </row>
    <row r="106" spans="1:9" x14ac:dyDescent="0.25">
      <c r="A106" s="198" t="s">
        <v>60</v>
      </c>
      <c r="B106" s="199"/>
      <c r="C106" s="199"/>
      <c r="D106" s="199"/>
      <c r="E106" s="199"/>
      <c r="F106" s="199"/>
      <c r="G106" s="199"/>
      <c r="H106" s="13"/>
      <c r="I106" s="50">
        <f>SUM(I105)</f>
        <v>0</v>
      </c>
    </row>
    <row r="107" spans="1:9" x14ac:dyDescent="0.25">
      <c r="A107" s="229"/>
      <c r="B107" s="230"/>
      <c r="C107" s="230"/>
      <c r="D107" s="230"/>
      <c r="E107" s="230"/>
      <c r="F107" s="230"/>
      <c r="G107" s="230"/>
      <c r="H107" s="230"/>
      <c r="I107" s="231"/>
    </row>
    <row r="108" spans="1:9" x14ac:dyDescent="0.25">
      <c r="A108" s="211" t="s">
        <v>127</v>
      </c>
      <c r="B108" s="212"/>
      <c r="C108" s="212"/>
      <c r="D108" s="212"/>
      <c r="E108" s="212"/>
      <c r="F108" s="212"/>
      <c r="G108" s="212"/>
      <c r="H108" s="212"/>
      <c r="I108" s="213"/>
    </row>
    <row r="109" spans="1:9" x14ac:dyDescent="0.25">
      <c r="A109" s="198" t="s">
        <v>21</v>
      </c>
      <c r="B109" s="199"/>
      <c r="C109" s="199"/>
      <c r="D109" s="199"/>
      <c r="E109" s="199"/>
      <c r="F109" s="199"/>
      <c r="G109" s="199"/>
      <c r="H109" s="215" t="s">
        <v>65</v>
      </c>
      <c r="I109" s="216"/>
    </row>
    <row r="110" spans="1:9" x14ac:dyDescent="0.25">
      <c r="A110" s="202" t="s">
        <v>44</v>
      </c>
      <c r="B110" s="203"/>
      <c r="C110" s="203"/>
      <c r="D110" s="203"/>
      <c r="E110" s="203"/>
      <c r="F110" s="203"/>
      <c r="G110" s="203"/>
      <c r="H110" s="13" t="s">
        <v>9</v>
      </c>
      <c r="I110" s="48" t="s">
        <v>24</v>
      </c>
    </row>
    <row r="111" spans="1:9" x14ac:dyDescent="0.25">
      <c r="A111" s="46" t="s">
        <v>36</v>
      </c>
      <c r="B111" s="165" t="s">
        <v>96</v>
      </c>
      <c r="C111" s="166"/>
      <c r="D111" s="166"/>
      <c r="E111" s="166"/>
      <c r="F111" s="166"/>
      <c r="G111" s="167"/>
      <c r="H111" s="96">
        <f>H100</f>
        <v>2.1899999999999999E-2</v>
      </c>
      <c r="I111" s="55">
        <f>I100</f>
        <v>36.342393000000001</v>
      </c>
    </row>
    <row r="112" spans="1:9" x14ac:dyDescent="0.25">
      <c r="A112" s="46" t="s">
        <v>37</v>
      </c>
      <c r="B112" s="165" t="s">
        <v>51</v>
      </c>
      <c r="C112" s="166"/>
      <c r="D112" s="166"/>
      <c r="E112" s="166"/>
      <c r="F112" s="166"/>
      <c r="G112" s="167"/>
      <c r="H112" s="8"/>
      <c r="I112" s="55">
        <f>I106</f>
        <v>0</v>
      </c>
    </row>
    <row r="113" spans="1:32" x14ac:dyDescent="0.25">
      <c r="A113" s="191" t="s">
        <v>60</v>
      </c>
      <c r="B113" s="192"/>
      <c r="C113" s="192"/>
      <c r="D113" s="192"/>
      <c r="E113" s="192"/>
      <c r="F113" s="192"/>
      <c r="G113" s="193"/>
      <c r="H113" s="13"/>
      <c r="I113" s="56">
        <f>SUM(I111:I112)</f>
        <v>36.342393000000001</v>
      </c>
    </row>
    <row r="114" spans="1:32" ht="16.5" thickBot="1" x14ac:dyDescent="0.3">
      <c r="A114" s="234"/>
      <c r="B114" s="235"/>
      <c r="C114" s="235"/>
      <c r="D114" s="235"/>
      <c r="E114" s="235"/>
      <c r="F114" s="235"/>
      <c r="G114" s="235"/>
      <c r="H114" s="235"/>
      <c r="I114" s="236"/>
    </row>
    <row r="115" spans="1:32" ht="16.5" thickBot="1" x14ac:dyDescent="0.3">
      <c r="A115" s="172" t="s">
        <v>97</v>
      </c>
      <c r="B115" s="173"/>
      <c r="C115" s="173"/>
      <c r="D115" s="173"/>
      <c r="E115" s="173"/>
      <c r="F115" s="173"/>
      <c r="G115" s="173"/>
      <c r="H115" s="173"/>
      <c r="I115" s="174"/>
    </row>
    <row r="116" spans="1:32" x14ac:dyDescent="0.25">
      <c r="A116" s="162" t="s">
        <v>21</v>
      </c>
      <c r="B116" s="163"/>
      <c r="C116" s="163"/>
      <c r="D116" s="163"/>
      <c r="E116" s="163"/>
      <c r="F116" s="163"/>
      <c r="G116" s="163"/>
      <c r="H116" s="163" t="s">
        <v>65</v>
      </c>
      <c r="I116" s="164"/>
    </row>
    <row r="117" spans="1:32" s="97" customFormat="1" x14ac:dyDescent="0.25">
      <c r="A117" s="44" t="s">
        <v>0</v>
      </c>
      <c r="B117" s="147" t="s">
        <v>56</v>
      </c>
      <c r="C117" s="147"/>
      <c r="D117" s="147"/>
      <c r="E117" s="147"/>
      <c r="F117" s="147"/>
      <c r="G117" s="147"/>
      <c r="H117" s="217">
        <v>47.92</v>
      </c>
      <c r="I117" s="218"/>
      <c r="K117" s="2"/>
      <c r="L117" s="2"/>
      <c r="M117" s="2"/>
    </row>
    <row r="118" spans="1:32" x14ac:dyDescent="0.25">
      <c r="A118" s="46" t="s">
        <v>1</v>
      </c>
      <c r="B118" s="204" t="s">
        <v>98</v>
      </c>
      <c r="C118" s="204"/>
      <c r="D118" s="204"/>
      <c r="E118" s="204"/>
      <c r="F118" s="204"/>
      <c r="G118" s="204"/>
      <c r="H118" s="232"/>
      <c r="I118" s="233"/>
    </row>
    <row r="119" spans="1:32" x14ac:dyDescent="0.25">
      <c r="A119" s="46" t="s">
        <v>3</v>
      </c>
      <c r="B119" s="204" t="s">
        <v>99</v>
      </c>
      <c r="C119" s="204"/>
      <c r="D119" s="204"/>
      <c r="E119" s="204"/>
      <c r="F119" s="204"/>
      <c r="G119" s="204"/>
      <c r="H119" s="232"/>
      <c r="I119" s="233"/>
    </row>
    <row r="120" spans="1:32" x14ac:dyDescent="0.25">
      <c r="A120" s="46" t="s">
        <v>5</v>
      </c>
      <c r="B120" s="204" t="s">
        <v>64</v>
      </c>
      <c r="C120" s="204"/>
      <c r="D120" s="204"/>
      <c r="E120" s="204"/>
      <c r="F120" s="204"/>
      <c r="G120" s="204"/>
      <c r="H120" s="232"/>
      <c r="I120" s="233"/>
    </row>
    <row r="121" spans="1:32" x14ac:dyDescent="0.25">
      <c r="A121" s="191" t="s">
        <v>60</v>
      </c>
      <c r="B121" s="192"/>
      <c r="C121" s="192"/>
      <c r="D121" s="192"/>
      <c r="E121" s="192"/>
      <c r="F121" s="192"/>
      <c r="G121" s="193"/>
      <c r="H121" s="200">
        <f>SUM(H117:I120)</f>
        <v>47.92</v>
      </c>
      <c r="I121" s="201"/>
    </row>
    <row r="122" spans="1:32" x14ac:dyDescent="0.25">
      <c r="A122" s="58"/>
      <c r="B122" s="192"/>
      <c r="C122" s="192"/>
      <c r="D122" s="192"/>
      <c r="E122" s="192"/>
      <c r="F122" s="192"/>
      <c r="G122" s="192"/>
      <c r="H122" s="192"/>
      <c r="I122" s="195"/>
    </row>
    <row r="123" spans="1:32" s="10" customFormat="1" ht="16.5" thickBot="1" x14ac:dyDescent="0.3">
      <c r="A123" s="281" t="s">
        <v>122</v>
      </c>
      <c r="B123" s="282"/>
      <c r="C123" s="282"/>
      <c r="D123" s="282"/>
      <c r="E123" s="282"/>
      <c r="F123" s="282"/>
      <c r="G123" s="282"/>
      <c r="H123" s="65"/>
      <c r="I123" s="66">
        <f>$I$88+$I$77+$H$38+$I$113+$H$121</f>
        <v>3639.6298150714001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6.5" thickBot="1" x14ac:dyDescent="0.3">
      <c r="A124" s="172" t="s">
        <v>100</v>
      </c>
      <c r="B124" s="173"/>
      <c r="C124" s="173"/>
      <c r="D124" s="173"/>
      <c r="E124" s="173"/>
      <c r="F124" s="173"/>
      <c r="G124" s="173"/>
      <c r="H124" s="173"/>
      <c r="I124" s="174"/>
    </row>
    <row r="125" spans="1:32" x14ac:dyDescent="0.25">
      <c r="A125" s="291" t="s">
        <v>21</v>
      </c>
      <c r="B125" s="131"/>
      <c r="C125" s="131"/>
      <c r="D125" s="131"/>
      <c r="E125" s="131"/>
      <c r="F125" s="131"/>
      <c r="G125" s="131"/>
      <c r="H125" s="131" t="s">
        <v>65</v>
      </c>
      <c r="I125" s="132"/>
    </row>
    <row r="126" spans="1:32" x14ac:dyDescent="0.25">
      <c r="A126" s="119" t="s">
        <v>44</v>
      </c>
      <c r="B126" s="120"/>
      <c r="C126" s="120"/>
      <c r="D126" s="120"/>
      <c r="E126" s="120"/>
      <c r="F126" s="120"/>
      <c r="G126" s="120"/>
      <c r="H126" s="11" t="s">
        <v>9</v>
      </c>
      <c r="I126" s="59" t="s">
        <v>24</v>
      </c>
    </row>
    <row r="127" spans="1:32" x14ac:dyDescent="0.25">
      <c r="A127" s="60" t="s">
        <v>0</v>
      </c>
      <c r="B127" s="256" t="s">
        <v>101</v>
      </c>
      <c r="C127" s="257"/>
      <c r="D127" s="257"/>
      <c r="E127" s="257"/>
      <c r="F127" s="257"/>
      <c r="G127" s="258"/>
      <c r="H127" s="94">
        <v>3.4299999999999997E-2</v>
      </c>
      <c r="I127" s="57">
        <f>H127*$I$123</f>
        <v>124.83930265694902</v>
      </c>
    </row>
    <row r="128" spans="1:32" x14ac:dyDescent="0.25">
      <c r="A128" s="60" t="s">
        <v>1</v>
      </c>
      <c r="B128" s="256" t="s">
        <v>17</v>
      </c>
      <c r="C128" s="257"/>
      <c r="D128" s="257"/>
      <c r="E128" s="257"/>
      <c r="F128" s="257"/>
      <c r="G128" s="258"/>
      <c r="H128" s="94">
        <v>3.5000000000000003E-2</v>
      </c>
      <c r="I128" s="57">
        <f>H128*($I$127+$I$123)</f>
        <v>131.75641912049221</v>
      </c>
    </row>
    <row r="129" spans="1:32" x14ac:dyDescent="0.25">
      <c r="A129" s="61" t="s">
        <v>3</v>
      </c>
      <c r="B129" s="256" t="s">
        <v>144</v>
      </c>
      <c r="C129" s="264"/>
      <c r="D129" s="264"/>
      <c r="E129" s="264"/>
      <c r="F129" s="264"/>
      <c r="G129" s="265"/>
      <c r="H129" s="94">
        <v>1.4500000000000001E-2</v>
      </c>
      <c r="I129" s="62">
        <f>(SUM($I$123+$I$127+$I$128)*H129)/(100%-(SUM($H$129:$H$131)))</f>
        <v>60.597737084959995</v>
      </c>
    </row>
    <row r="130" spans="1:32" x14ac:dyDescent="0.25">
      <c r="A130" s="61"/>
      <c r="B130" s="285" t="s">
        <v>145</v>
      </c>
      <c r="C130" s="286"/>
      <c r="D130" s="286"/>
      <c r="E130" s="286"/>
      <c r="F130" s="286"/>
      <c r="G130" s="287"/>
      <c r="H130" s="94">
        <v>3.2000000000000002E-3</v>
      </c>
      <c r="I130" s="62">
        <f>(SUM($I$123+$I$127+$I$128)*H130)/(100%-(SUM($H$129:$H$131)))</f>
        <v>13.373293701508411</v>
      </c>
    </row>
    <row r="131" spans="1:32" x14ac:dyDescent="0.25">
      <c r="A131" s="61" t="s">
        <v>5</v>
      </c>
      <c r="B131" s="288" t="s">
        <v>118</v>
      </c>
      <c r="C131" s="289"/>
      <c r="D131" s="289"/>
      <c r="E131" s="289"/>
      <c r="F131" s="289"/>
      <c r="G131" s="290"/>
      <c r="H131" s="95">
        <v>0.05</v>
      </c>
      <c r="I131" s="62">
        <f>(SUM($I$123+$I$127+$I$128)*H131)/(100%-(SUM($H$129:$H$131)))</f>
        <v>208.95771408606896</v>
      </c>
    </row>
    <row r="132" spans="1:32" x14ac:dyDescent="0.25">
      <c r="A132" s="198" t="s">
        <v>60</v>
      </c>
      <c r="B132" s="199"/>
      <c r="C132" s="199"/>
      <c r="D132" s="199"/>
      <c r="E132" s="199"/>
      <c r="F132" s="199"/>
      <c r="G132" s="199"/>
      <c r="H132" s="12">
        <f>SUM(H127:H131)</f>
        <v>0.13700000000000001</v>
      </c>
      <c r="I132" s="63">
        <f>SUM(I127:I131)</f>
        <v>539.52446664997865</v>
      </c>
    </row>
    <row r="133" spans="1:32" ht="16.5" thickBot="1" x14ac:dyDescent="0.3">
      <c r="A133" s="247" t="s">
        <v>123</v>
      </c>
      <c r="B133" s="248"/>
      <c r="C133" s="248"/>
      <c r="D133" s="248"/>
      <c r="E133" s="248"/>
      <c r="F133" s="248"/>
      <c r="G133" s="249"/>
      <c r="H133" s="67">
        <f>(H127+100%)*(H128+100%)/(100%-(SUM(H129:H131)))-100%</f>
        <v>0.14823608280596368</v>
      </c>
      <c r="I133" s="68">
        <f>H133*SUM($I$123)</f>
        <v>539.52446664997831</v>
      </c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6.5" thickBot="1" x14ac:dyDescent="0.3">
      <c r="A134" s="250" t="s">
        <v>102</v>
      </c>
      <c r="B134" s="251"/>
      <c r="C134" s="251"/>
      <c r="D134" s="251"/>
      <c r="E134" s="251"/>
      <c r="F134" s="251"/>
      <c r="G134" s="251"/>
      <c r="H134" s="251"/>
      <c r="I134" s="252"/>
    </row>
    <row r="135" spans="1:32" x14ac:dyDescent="0.25">
      <c r="A135" s="69" t="s">
        <v>103</v>
      </c>
      <c r="B135" s="70"/>
      <c r="C135" s="70"/>
      <c r="D135" s="70"/>
      <c r="E135" s="70"/>
      <c r="F135" s="70"/>
      <c r="G135" s="70"/>
      <c r="H135" s="70"/>
      <c r="I135" s="71"/>
    </row>
    <row r="136" spans="1:32" x14ac:dyDescent="0.25">
      <c r="A136" s="253" t="s">
        <v>21</v>
      </c>
      <c r="B136" s="254"/>
      <c r="C136" s="254"/>
      <c r="D136" s="254"/>
      <c r="E136" s="254"/>
      <c r="F136" s="254"/>
      <c r="G136" s="254"/>
      <c r="H136" s="254" t="s">
        <v>65</v>
      </c>
      <c r="I136" s="255"/>
    </row>
    <row r="137" spans="1:32" x14ac:dyDescent="0.25">
      <c r="A137" s="64" t="s">
        <v>0</v>
      </c>
      <c r="B137" s="242" t="s">
        <v>104</v>
      </c>
      <c r="C137" s="243"/>
      <c r="D137" s="243"/>
      <c r="E137" s="243"/>
      <c r="F137" s="243"/>
      <c r="G137" s="244"/>
      <c r="H137" s="245">
        <f>H38</f>
        <v>1659.47</v>
      </c>
      <c r="I137" s="246"/>
    </row>
    <row r="138" spans="1:32" x14ac:dyDescent="0.25">
      <c r="A138" s="64" t="s">
        <v>1</v>
      </c>
      <c r="B138" s="242" t="s">
        <v>105</v>
      </c>
      <c r="C138" s="243"/>
      <c r="D138" s="243"/>
      <c r="E138" s="243"/>
      <c r="F138" s="243"/>
      <c r="G138" s="244"/>
      <c r="H138" s="245">
        <f>I77</f>
        <v>1785.4191029352</v>
      </c>
      <c r="I138" s="246"/>
    </row>
    <row r="139" spans="1:32" x14ac:dyDescent="0.25">
      <c r="A139" s="64" t="s">
        <v>3</v>
      </c>
      <c r="B139" s="242" t="s">
        <v>106</v>
      </c>
      <c r="C139" s="243"/>
      <c r="D139" s="243"/>
      <c r="E139" s="243"/>
      <c r="F139" s="243"/>
      <c r="G139" s="244"/>
      <c r="H139" s="245">
        <f>I88</f>
        <v>110.4783191362</v>
      </c>
      <c r="I139" s="246"/>
    </row>
    <row r="140" spans="1:32" x14ac:dyDescent="0.25">
      <c r="A140" s="64" t="s">
        <v>5</v>
      </c>
      <c r="B140" s="242" t="s">
        <v>107</v>
      </c>
      <c r="C140" s="243"/>
      <c r="D140" s="243"/>
      <c r="E140" s="243"/>
      <c r="F140" s="243"/>
      <c r="G140" s="244"/>
      <c r="H140" s="245">
        <f>I113</f>
        <v>36.342393000000001</v>
      </c>
      <c r="I140" s="246"/>
    </row>
    <row r="141" spans="1:32" x14ac:dyDescent="0.25">
      <c r="A141" s="64" t="s">
        <v>27</v>
      </c>
      <c r="B141" s="242" t="s">
        <v>108</v>
      </c>
      <c r="C141" s="243"/>
      <c r="D141" s="243"/>
      <c r="E141" s="243"/>
      <c r="F141" s="243"/>
      <c r="G141" s="244"/>
      <c r="H141" s="245">
        <f>H121</f>
        <v>47.92</v>
      </c>
      <c r="I141" s="246"/>
    </row>
    <row r="142" spans="1:32" x14ac:dyDescent="0.25">
      <c r="A142" s="259" t="s">
        <v>114</v>
      </c>
      <c r="B142" s="260"/>
      <c r="C142" s="260"/>
      <c r="D142" s="260"/>
      <c r="E142" s="260"/>
      <c r="F142" s="260"/>
      <c r="G142" s="261"/>
      <c r="H142" s="262">
        <f>SUM(H137:I141)</f>
        <v>3639.6298150713997</v>
      </c>
      <c r="I142" s="263"/>
    </row>
    <row r="143" spans="1:32" ht="16.5" thickBot="1" x14ac:dyDescent="0.3">
      <c r="A143" s="72" t="s">
        <v>28</v>
      </c>
      <c r="B143" s="239" t="s">
        <v>109</v>
      </c>
      <c r="C143" s="239"/>
      <c r="D143" s="239"/>
      <c r="E143" s="239"/>
      <c r="F143" s="239"/>
      <c r="G143" s="239"/>
      <c r="H143" s="240">
        <f>I132</f>
        <v>539.52446664997865</v>
      </c>
      <c r="I143" s="241"/>
    </row>
    <row r="144" spans="1:32" ht="16.5" thickBot="1" x14ac:dyDescent="0.3">
      <c r="A144" s="74" t="s">
        <v>31</v>
      </c>
      <c r="B144" s="111" t="s">
        <v>132</v>
      </c>
      <c r="C144" s="112"/>
      <c r="D144" s="112"/>
      <c r="E144" s="112"/>
      <c r="F144" s="112"/>
      <c r="G144" s="112"/>
      <c r="H144" s="283">
        <f>H142+H143</f>
        <v>4179.1542817213785</v>
      </c>
      <c r="I144" s="284"/>
    </row>
    <row r="145" spans="1:32" ht="16.5" thickBot="1" x14ac:dyDescent="0.3">
      <c r="A145" s="73" t="s">
        <v>32</v>
      </c>
      <c r="B145" s="273" t="s">
        <v>124</v>
      </c>
      <c r="C145" s="273"/>
      <c r="D145" s="273"/>
      <c r="E145" s="273"/>
      <c r="F145" s="273"/>
      <c r="G145" s="273"/>
      <c r="H145" s="269">
        <f>$E$26</f>
        <v>1</v>
      </c>
      <c r="I145" s="270"/>
      <c r="M145" s="2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6.5" thickBot="1" x14ac:dyDescent="0.3">
      <c r="A146" s="74" t="s">
        <v>33</v>
      </c>
      <c r="B146" s="111" t="s">
        <v>125</v>
      </c>
      <c r="C146" s="112"/>
      <c r="D146" s="112"/>
      <c r="E146" s="112"/>
      <c r="F146" s="112"/>
      <c r="G146" s="112"/>
      <c r="H146" s="271">
        <f>$H$144*$H$145</f>
        <v>4179.1542817213785</v>
      </c>
      <c r="I146" s="272"/>
      <c r="M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s="1" customFormat="1" x14ac:dyDescent="0.25"/>
    <row r="148" spans="1:32" s="1" customFormat="1" ht="16.5" thickBot="1" x14ac:dyDescent="0.3">
      <c r="F148" s="23" t="s">
        <v>126</v>
      </c>
      <c r="G148" s="24"/>
      <c r="H148" s="25"/>
    </row>
    <row r="149" spans="1:32" s="1" customFormat="1" ht="16.5" thickBot="1" x14ac:dyDescent="0.3">
      <c r="B149" s="266" t="s">
        <v>154</v>
      </c>
      <c r="C149" s="267"/>
      <c r="D149" s="268"/>
      <c r="F149" s="6" t="s">
        <v>133</v>
      </c>
      <c r="G149" s="26"/>
      <c r="H149" s="27">
        <f>H144</f>
        <v>4179.1542817213785</v>
      </c>
      <c r="I149" s="28"/>
    </row>
    <row r="150" spans="1:32" s="1" customFormat="1" x14ac:dyDescent="0.25">
      <c r="F150" s="6" t="s">
        <v>146</v>
      </c>
      <c r="G150" s="26"/>
      <c r="H150" s="27">
        <v>4024.37</v>
      </c>
    </row>
    <row r="151" spans="1:32" s="1" customFormat="1" x14ac:dyDescent="0.25">
      <c r="F151" s="7" t="s">
        <v>134</v>
      </c>
      <c r="G151" s="29"/>
      <c r="H151" s="30">
        <f>H149-H150</f>
        <v>154.78428172137865</v>
      </c>
    </row>
    <row r="152" spans="1:32" x14ac:dyDescent="0.25">
      <c r="A152" s="31"/>
      <c r="B152" s="31"/>
      <c r="C152" s="31"/>
      <c r="D152" s="31"/>
      <c r="E152" s="1"/>
      <c r="F152" s="1"/>
      <c r="G152" s="33"/>
      <c r="H152" s="33"/>
      <c r="I152" s="34"/>
      <c r="J152" s="31"/>
      <c r="K152" s="3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8" customHeight="1" x14ac:dyDescent="0.25">
      <c r="D153" s="32"/>
      <c r="E153" s="31"/>
      <c r="F153" s="31"/>
      <c r="G153" s="31"/>
      <c r="H153" s="31"/>
      <c r="I153" s="31"/>
      <c r="J153" s="32"/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</sheetData>
  <mergeCells count="207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I90"/>
    <mergeCell ref="A91:I91"/>
    <mergeCell ref="A92:G92"/>
    <mergeCell ref="H92:I92"/>
    <mergeCell ref="B82:G82"/>
    <mergeCell ref="B83:G83"/>
    <mergeCell ref="B84:G84"/>
    <mergeCell ref="B85:G85"/>
    <mergeCell ref="B86:G86"/>
    <mergeCell ref="B87:G87"/>
    <mergeCell ref="B99:G99"/>
    <mergeCell ref="A100:G100"/>
    <mergeCell ref="A101:I101"/>
    <mergeCell ref="A102:I102"/>
    <mergeCell ref="A103:G103"/>
    <mergeCell ref="H103:I103"/>
    <mergeCell ref="A93:G93"/>
    <mergeCell ref="B94:G94"/>
    <mergeCell ref="B95:G95"/>
    <mergeCell ref="B96:G96"/>
    <mergeCell ref="B97:G97"/>
    <mergeCell ref="B98:G98"/>
    <mergeCell ref="A110:G110"/>
    <mergeCell ref="B111:G111"/>
    <mergeCell ref="B112:G112"/>
    <mergeCell ref="A113:G113"/>
    <mergeCell ref="A114:I114"/>
    <mergeCell ref="A115:I115"/>
    <mergeCell ref="A104:G104"/>
    <mergeCell ref="B105:G105"/>
    <mergeCell ref="A106:G106"/>
    <mergeCell ref="A107:I107"/>
    <mergeCell ref="A108:I108"/>
    <mergeCell ref="A109:G109"/>
    <mergeCell ref="H109:I109"/>
    <mergeCell ref="B119:G119"/>
    <mergeCell ref="H119:I119"/>
    <mergeCell ref="B120:G120"/>
    <mergeCell ref="H120:I120"/>
    <mergeCell ref="A121:G121"/>
    <mergeCell ref="H121:I121"/>
    <mergeCell ref="A116:G116"/>
    <mergeCell ref="H116:I116"/>
    <mergeCell ref="B117:G117"/>
    <mergeCell ref="H117:I117"/>
    <mergeCell ref="B118:G118"/>
    <mergeCell ref="H118:I118"/>
    <mergeCell ref="B127:G127"/>
    <mergeCell ref="B128:G128"/>
    <mergeCell ref="B129:G129"/>
    <mergeCell ref="B130:G130"/>
    <mergeCell ref="B131:G131"/>
    <mergeCell ref="A132:G132"/>
    <mergeCell ref="B122:I122"/>
    <mergeCell ref="A123:G123"/>
    <mergeCell ref="A124:I124"/>
    <mergeCell ref="A125:G125"/>
    <mergeCell ref="H125:I125"/>
    <mergeCell ref="A126:G126"/>
    <mergeCell ref="B138:G138"/>
    <mergeCell ref="H138:I138"/>
    <mergeCell ref="B139:G139"/>
    <mergeCell ref="H139:I139"/>
    <mergeCell ref="B140:G140"/>
    <mergeCell ref="H140:I140"/>
    <mergeCell ref="A133:G133"/>
    <mergeCell ref="A134:I134"/>
    <mergeCell ref="A136:G136"/>
    <mergeCell ref="H136:I136"/>
    <mergeCell ref="B137:G137"/>
    <mergeCell ref="H137:I137"/>
    <mergeCell ref="B149:D149"/>
    <mergeCell ref="H144:I144"/>
    <mergeCell ref="B145:G145"/>
    <mergeCell ref="H145:I145"/>
    <mergeCell ref="B146:G146"/>
    <mergeCell ref="H146:I146"/>
    <mergeCell ref="B141:G141"/>
    <mergeCell ref="H141:I141"/>
    <mergeCell ref="A142:G142"/>
    <mergeCell ref="H142:I142"/>
    <mergeCell ref="B143:G143"/>
    <mergeCell ref="H143:I143"/>
    <mergeCell ref="B144:G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RESUMO</vt:lpstr>
      <vt:lpstr>AGENTE PORTARIA NOTURNO 12X36</vt:lpstr>
      <vt:lpstr>ATENDENTE</vt:lpstr>
      <vt:lpstr>'AGENTE PORTARIA NOTURNO 12X36'!Area_de_impressao</vt:lpstr>
      <vt:lpstr>ATENDENTE!Area_de_impressao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2026-04-28T16:24:12Z</cp:lastPrinted>
  <dcterms:created xsi:type="dcterms:W3CDTF">2013-08-20T14:12:57Z</dcterms:created>
  <dcterms:modified xsi:type="dcterms:W3CDTF">2026-04-28T16:42:37Z</dcterms:modified>
</cp:coreProperties>
</file>