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2. SELETIV\"/>
    </mc:Choice>
  </mc:AlternateContent>
  <bookViews>
    <workbookView xWindow="0" yWindow="0" windowWidth="28800" windowHeight="11580" tabRatio="939" activeTab="12"/>
  </bookViews>
  <sheets>
    <sheet name="RESUMO" sheetId="57" r:id="rId1"/>
    <sheet name="CAPATAZ DIURNO 12 X 36H" sheetId="56" r:id="rId2"/>
    <sheet name="CUIDADOR SOCIAL" sheetId="74" r:id="rId3"/>
    <sheet name="DIGITADOR" sheetId="75" r:id="rId4"/>
    <sheet name="FAXINEIRO SEM MATERIAL" sheetId="64" r:id="rId5"/>
    <sheet name="LAVADEIRA" sheetId="62" r:id="rId6"/>
    <sheet name="MAQUEIRO 44H" sheetId="63" r:id="rId7"/>
    <sheet name="PEDREIRO" sheetId="65" r:id="rId8"/>
    <sheet name="PINTOR" sheetId="66" r:id="rId9"/>
    <sheet name="TÉCN. CONTABILIDADE" sheetId="67" r:id="rId10"/>
    <sheet name="TECNICO TELEFONIA" sheetId="69" r:id="rId11"/>
    <sheet name=" TÉCN SEG TRABALHO" sheetId="70" r:id="rId12"/>
    <sheet name="TÉCN. REFRIGERAÇÃO" sheetId="76" r:id="rId13"/>
  </sheets>
  <definedNames>
    <definedName name="_xlnm.Print_Area" localSheetId="1">'CAPATAZ DIURNO 12 X 36H'!$A$1:$I$145</definedName>
    <definedName name="_xlnm.Print_Area" localSheetId="2">'CUIDADOR SOCIAL'!$A$1:$I$145</definedName>
    <definedName name="_xlnm.Print_Area" localSheetId="3">DIGITADOR!$A$1:$I$145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76" l="1"/>
  <c r="H88" i="76" s="1"/>
  <c r="H86" i="70"/>
  <c r="H88" i="70" s="1"/>
  <c r="H86" i="69"/>
  <c r="H88" i="69" s="1"/>
  <c r="H86" i="67"/>
  <c r="H88" i="67" s="1"/>
  <c r="H86" i="66"/>
  <c r="H88" i="66" s="1"/>
  <c r="H86" i="65"/>
  <c r="H88" i="65" s="1"/>
  <c r="H86" i="63"/>
  <c r="H88" i="63" s="1"/>
  <c r="H86" i="62"/>
  <c r="H88" i="62" s="1"/>
  <c r="H86" i="64"/>
  <c r="H88" i="64" s="1"/>
  <c r="H86" i="75"/>
  <c r="H88" i="75" s="1"/>
  <c r="H86" i="74"/>
  <c r="H88" i="74" s="1"/>
  <c r="H101" i="74"/>
  <c r="H69" i="70" l="1"/>
  <c r="I76" i="70" s="1"/>
  <c r="H57" i="76"/>
  <c r="H59" i="76" s="1"/>
  <c r="H57" i="70"/>
  <c r="H59" i="70" s="1"/>
  <c r="I86" i="70" s="1"/>
  <c r="H57" i="69"/>
  <c r="H59" i="69" s="1"/>
  <c r="I57" i="67"/>
  <c r="H57" i="67"/>
  <c r="H57" i="66"/>
  <c r="H59" i="66" s="1"/>
  <c r="H57" i="65"/>
  <c r="I57" i="65" s="1"/>
  <c r="I57" i="63"/>
  <c r="H57" i="63"/>
  <c r="H57" i="62"/>
  <c r="I57" i="62" s="1"/>
  <c r="H57" i="64"/>
  <c r="I57" i="64" s="1"/>
  <c r="I57" i="75"/>
  <c r="H57" i="75"/>
  <c r="I57" i="74"/>
  <c r="H57" i="74"/>
  <c r="H146" i="76"/>
  <c r="H142" i="76"/>
  <c r="H134" i="76"/>
  <c r="H133" i="76"/>
  <c r="H122" i="76"/>
  <c r="I113" i="76"/>
  <c r="H112" i="76"/>
  <c r="I107" i="76"/>
  <c r="H101" i="76"/>
  <c r="H74" i="76"/>
  <c r="H69" i="76"/>
  <c r="I76" i="76" s="1"/>
  <c r="H63" i="76"/>
  <c r="H46" i="76"/>
  <c r="H31" i="76"/>
  <c r="H30" i="76"/>
  <c r="H38" i="76" s="1"/>
  <c r="H146" i="70"/>
  <c r="H142" i="70"/>
  <c r="H134" i="70"/>
  <c r="H133" i="70"/>
  <c r="H122" i="70"/>
  <c r="I113" i="70"/>
  <c r="I107" i="70"/>
  <c r="H101" i="70"/>
  <c r="H112" i="70" s="1"/>
  <c r="I83" i="70"/>
  <c r="H74" i="70"/>
  <c r="H46" i="70"/>
  <c r="I44" i="70"/>
  <c r="H38" i="70"/>
  <c r="I85" i="70" s="1"/>
  <c r="H30" i="70"/>
  <c r="H146" i="69"/>
  <c r="H142" i="69"/>
  <c r="H134" i="69"/>
  <c r="H133" i="69"/>
  <c r="H122" i="69"/>
  <c r="I113" i="69"/>
  <c r="H112" i="69"/>
  <c r="I107" i="69"/>
  <c r="H101" i="69"/>
  <c r="I87" i="69"/>
  <c r="H74" i="69"/>
  <c r="H69" i="69"/>
  <c r="I76" i="69" s="1"/>
  <c r="H63" i="69"/>
  <c r="H46" i="69"/>
  <c r="H30" i="69"/>
  <c r="H38" i="69" s="1"/>
  <c r="H146" i="67"/>
  <c r="H142" i="67"/>
  <c r="H134" i="67"/>
  <c r="H133" i="67"/>
  <c r="H122" i="67"/>
  <c r="I113" i="67"/>
  <c r="H112" i="67"/>
  <c r="I107" i="67"/>
  <c r="H101" i="67"/>
  <c r="H69" i="67"/>
  <c r="I76" i="67" s="1"/>
  <c r="H63" i="67"/>
  <c r="H59" i="67"/>
  <c r="H46" i="67"/>
  <c r="H74" i="67" s="1"/>
  <c r="H30" i="67"/>
  <c r="H38" i="67" s="1"/>
  <c r="H146" i="66"/>
  <c r="H142" i="66"/>
  <c r="H134" i="66"/>
  <c r="H133" i="66"/>
  <c r="H122" i="66"/>
  <c r="H112" i="66"/>
  <c r="I107" i="66"/>
  <c r="I113" i="66" s="1"/>
  <c r="H101" i="66"/>
  <c r="H69" i="66"/>
  <c r="I76" i="66" s="1"/>
  <c r="H63" i="66"/>
  <c r="H46" i="66"/>
  <c r="H74" i="66" s="1"/>
  <c r="H30" i="66"/>
  <c r="H38" i="66" s="1"/>
  <c r="H146" i="65"/>
  <c r="H142" i="65"/>
  <c r="H134" i="65"/>
  <c r="H133" i="65"/>
  <c r="H122" i="65"/>
  <c r="H112" i="65"/>
  <c r="I107" i="65"/>
  <c r="I113" i="65" s="1"/>
  <c r="H101" i="65"/>
  <c r="I85" i="65"/>
  <c r="H74" i="65"/>
  <c r="H63" i="65"/>
  <c r="H69" i="65" s="1"/>
  <c r="I76" i="65" s="1"/>
  <c r="H46" i="65"/>
  <c r="H38" i="65"/>
  <c r="I83" i="65" s="1"/>
  <c r="H30" i="65"/>
  <c r="H146" i="63"/>
  <c r="H138" i="63"/>
  <c r="H134" i="63"/>
  <c r="H133" i="63"/>
  <c r="H122" i="63"/>
  <c r="H142" i="63" s="1"/>
  <c r="I113" i="63"/>
  <c r="I107" i="63"/>
  <c r="H101" i="63"/>
  <c r="H112" i="63" s="1"/>
  <c r="H74" i="63"/>
  <c r="H63" i="63"/>
  <c r="H69" i="63" s="1"/>
  <c r="I76" i="63" s="1"/>
  <c r="H59" i="63"/>
  <c r="H46" i="63"/>
  <c r="I45" i="63"/>
  <c r="H32" i="63"/>
  <c r="H38" i="63" s="1"/>
  <c r="H30" i="63"/>
  <c r="H146" i="62"/>
  <c r="H138" i="62"/>
  <c r="H134" i="62"/>
  <c r="H133" i="62"/>
  <c r="H122" i="62"/>
  <c r="H142" i="62" s="1"/>
  <c r="I113" i="62"/>
  <c r="I107" i="62"/>
  <c r="H101" i="62"/>
  <c r="H112" i="62" s="1"/>
  <c r="H74" i="62"/>
  <c r="H63" i="62"/>
  <c r="H69" i="62" s="1"/>
  <c r="I76" i="62" s="1"/>
  <c r="H59" i="62"/>
  <c r="H46" i="62"/>
  <c r="I45" i="62"/>
  <c r="H30" i="62"/>
  <c r="H38" i="62" s="1"/>
  <c r="H146" i="64"/>
  <c r="H134" i="64"/>
  <c r="H133" i="64"/>
  <c r="H122" i="64"/>
  <c r="H142" i="64" s="1"/>
  <c r="I107" i="64"/>
  <c r="I113" i="64" s="1"/>
  <c r="H101" i="64"/>
  <c r="H112" i="64" s="1"/>
  <c r="H69" i="64"/>
  <c r="I76" i="64" s="1"/>
  <c r="H63" i="64"/>
  <c r="H59" i="64"/>
  <c r="H46" i="64"/>
  <c r="H74" i="64" s="1"/>
  <c r="I44" i="64"/>
  <c r="H30" i="64"/>
  <c r="H38" i="64" s="1"/>
  <c r="H146" i="75"/>
  <c r="H134" i="75"/>
  <c r="H133" i="75"/>
  <c r="H122" i="75"/>
  <c r="H142" i="75" s="1"/>
  <c r="H112" i="75"/>
  <c r="I107" i="75"/>
  <c r="I113" i="75" s="1"/>
  <c r="H101" i="75"/>
  <c r="I83" i="75"/>
  <c r="H69" i="75"/>
  <c r="I76" i="75" s="1"/>
  <c r="H63" i="75"/>
  <c r="H59" i="75"/>
  <c r="H46" i="75"/>
  <c r="H74" i="75" s="1"/>
  <c r="I44" i="75"/>
  <c r="H38" i="75"/>
  <c r="I87" i="75" s="1"/>
  <c r="H30" i="75"/>
  <c r="H146" i="74"/>
  <c r="H134" i="74"/>
  <c r="H133" i="74"/>
  <c r="H122" i="74"/>
  <c r="H142" i="74" s="1"/>
  <c r="H112" i="74"/>
  <c r="I107" i="74"/>
  <c r="I113" i="74" s="1"/>
  <c r="H69" i="74"/>
  <c r="I76" i="74" s="1"/>
  <c r="H63" i="74"/>
  <c r="H59" i="74"/>
  <c r="H46" i="74"/>
  <c r="H74" i="74" s="1"/>
  <c r="H38" i="74"/>
  <c r="I82" i="74" s="1"/>
  <c r="H30" i="74"/>
  <c r="H146" i="56"/>
  <c r="H134" i="56"/>
  <c r="H133" i="56"/>
  <c r="H122" i="56"/>
  <c r="H142" i="56" s="1"/>
  <c r="H101" i="56"/>
  <c r="H112" i="56" s="1"/>
  <c r="H69" i="56"/>
  <c r="I76" i="56" s="1"/>
  <c r="H63" i="56"/>
  <c r="H57" i="56"/>
  <c r="H59" i="56" s="1"/>
  <c r="H46" i="56"/>
  <c r="H74" i="56" s="1"/>
  <c r="H30" i="56"/>
  <c r="I106" i="56" s="1"/>
  <c r="I107" i="56" s="1"/>
  <c r="I113" i="56" s="1"/>
  <c r="I57" i="76" l="1"/>
  <c r="I57" i="70"/>
  <c r="I57" i="69"/>
  <c r="I57" i="66"/>
  <c r="H59" i="65"/>
  <c r="I86" i="65" s="1"/>
  <c r="H86" i="56"/>
  <c r="H75" i="56"/>
  <c r="I86" i="66"/>
  <c r="I85" i="76"/>
  <c r="H138" i="76"/>
  <c r="I84" i="76"/>
  <c r="I45" i="76"/>
  <c r="I83" i="76"/>
  <c r="I44" i="76"/>
  <c r="I46" i="76" s="1"/>
  <c r="I82" i="76"/>
  <c r="I87" i="76"/>
  <c r="H38" i="56"/>
  <c r="I82" i="62"/>
  <c r="I87" i="62"/>
  <c r="I85" i="62"/>
  <c r="I83" i="62"/>
  <c r="I44" i="62"/>
  <c r="I46" i="62" s="1"/>
  <c r="I84" i="62"/>
  <c r="I85" i="69"/>
  <c r="H138" i="69"/>
  <c r="I84" i="69"/>
  <c r="I45" i="69"/>
  <c r="I83" i="69"/>
  <c r="I44" i="69"/>
  <c r="I82" i="69"/>
  <c r="I86" i="74"/>
  <c r="I86" i="63"/>
  <c r="I85" i="67"/>
  <c r="H138" i="67"/>
  <c r="I84" i="67"/>
  <c r="I45" i="67"/>
  <c r="I83" i="67"/>
  <c r="I44" i="67"/>
  <c r="I82" i="67"/>
  <c r="I87" i="67"/>
  <c r="I86" i="67"/>
  <c r="I86" i="64"/>
  <c r="H75" i="66"/>
  <c r="I87" i="64"/>
  <c r="I85" i="64"/>
  <c r="H138" i="64"/>
  <c r="I84" i="64"/>
  <c r="I45" i="64"/>
  <c r="I82" i="64"/>
  <c r="I83" i="64"/>
  <c r="I82" i="63"/>
  <c r="I87" i="63"/>
  <c r="I85" i="63"/>
  <c r="I83" i="63"/>
  <c r="I44" i="63"/>
  <c r="I46" i="63" s="1"/>
  <c r="I84" i="63"/>
  <c r="H138" i="66"/>
  <c r="I84" i="66"/>
  <c r="I45" i="66"/>
  <c r="I83" i="66"/>
  <c r="I44" i="66"/>
  <c r="I46" i="66" s="1"/>
  <c r="I82" i="66"/>
  <c r="I87" i="66"/>
  <c r="I85" i="66"/>
  <c r="I86" i="76"/>
  <c r="I86" i="75"/>
  <c r="I46" i="64"/>
  <c r="I86" i="62"/>
  <c r="H75" i="69"/>
  <c r="I87" i="74"/>
  <c r="I85" i="74"/>
  <c r="H138" i="74"/>
  <c r="I84" i="74"/>
  <c r="I45" i="74"/>
  <c r="I83" i="74"/>
  <c r="I44" i="74"/>
  <c r="I46" i="74" s="1"/>
  <c r="I82" i="75"/>
  <c r="I45" i="65"/>
  <c r="I84" i="65"/>
  <c r="H138" i="65"/>
  <c r="H75" i="67"/>
  <c r="I87" i="70"/>
  <c r="I45" i="75"/>
  <c r="I46" i="75" s="1"/>
  <c r="I84" i="75"/>
  <c r="I82" i="70"/>
  <c r="I85" i="75"/>
  <c r="H138" i="75"/>
  <c r="H75" i="62"/>
  <c r="H75" i="63"/>
  <c r="H75" i="75"/>
  <c r="H75" i="64"/>
  <c r="I87" i="65"/>
  <c r="I45" i="70"/>
  <c r="I46" i="70" s="1"/>
  <c r="I84" i="70"/>
  <c r="H138" i="70"/>
  <c r="H75" i="74"/>
  <c r="I82" i="65"/>
  <c r="H75" i="70"/>
  <c r="H75" i="76"/>
  <c r="I44" i="65"/>
  <c r="I46" i="65" s="1"/>
  <c r="I88" i="74" l="1"/>
  <c r="H140" i="74" s="1"/>
  <c r="H75" i="65"/>
  <c r="I53" i="75"/>
  <c r="I52" i="75"/>
  <c r="I58" i="75"/>
  <c r="I51" i="75"/>
  <c r="I74" i="75"/>
  <c r="I56" i="75"/>
  <c r="I54" i="75"/>
  <c r="I55" i="75"/>
  <c r="I58" i="70"/>
  <c r="I51" i="70"/>
  <c r="I74" i="70"/>
  <c r="I56" i="70"/>
  <c r="I55" i="70"/>
  <c r="I54" i="70"/>
  <c r="I52" i="70"/>
  <c r="I53" i="70"/>
  <c r="I56" i="66"/>
  <c r="I55" i="66"/>
  <c r="I54" i="66"/>
  <c r="I53" i="66"/>
  <c r="I52" i="66"/>
  <c r="I58" i="66"/>
  <c r="I51" i="66"/>
  <c r="I59" i="66" s="1"/>
  <c r="I75" i="66" s="1"/>
  <c r="I74" i="66"/>
  <c r="I53" i="64"/>
  <c r="I52" i="64"/>
  <c r="I58" i="64"/>
  <c r="I51" i="64"/>
  <c r="I59" i="64" s="1"/>
  <c r="I75" i="64" s="1"/>
  <c r="I74" i="64"/>
  <c r="I56" i="64"/>
  <c r="I54" i="64"/>
  <c r="I55" i="64"/>
  <c r="I87" i="56"/>
  <c r="H138" i="56"/>
  <c r="I85" i="56"/>
  <c r="I84" i="56"/>
  <c r="I82" i="56"/>
  <c r="I83" i="56"/>
  <c r="I45" i="56"/>
  <c r="I44" i="56"/>
  <c r="I46" i="56" s="1"/>
  <c r="I88" i="70"/>
  <c r="I46" i="69"/>
  <c r="I55" i="65"/>
  <c r="I54" i="65"/>
  <c r="I53" i="65"/>
  <c r="I52" i="65"/>
  <c r="I58" i="65"/>
  <c r="I51" i="65"/>
  <c r="I56" i="65"/>
  <c r="I74" i="65"/>
  <c r="I54" i="62"/>
  <c r="I53" i="62"/>
  <c r="I52" i="62"/>
  <c r="I58" i="62"/>
  <c r="I51" i="62"/>
  <c r="I74" i="62"/>
  <c r="I55" i="62"/>
  <c r="I56" i="62"/>
  <c r="I88" i="76"/>
  <c r="I88" i="75"/>
  <c r="I58" i="76"/>
  <c r="I51" i="76"/>
  <c r="I74" i="76"/>
  <c r="I56" i="76"/>
  <c r="I55" i="76"/>
  <c r="I54" i="76"/>
  <c r="I52" i="76"/>
  <c r="I53" i="76"/>
  <c r="I52" i="74"/>
  <c r="I58" i="74"/>
  <c r="I51" i="74"/>
  <c r="I74" i="74"/>
  <c r="I56" i="74"/>
  <c r="I55" i="74"/>
  <c r="I53" i="74"/>
  <c r="I54" i="74"/>
  <c r="I86" i="69"/>
  <c r="I88" i="69" s="1"/>
  <c r="I88" i="64"/>
  <c r="I88" i="63"/>
  <c r="I88" i="65"/>
  <c r="I88" i="67"/>
  <c r="I88" i="66"/>
  <c r="I54" i="63"/>
  <c r="I53" i="63"/>
  <c r="I52" i="63"/>
  <c r="I58" i="63"/>
  <c r="I51" i="63"/>
  <c r="I74" i="63"/>
  <c r="I55" i="63"/>
  <c r="I56" i="63"/>
  <c r="I46" i="67"/>
  <c r="I88" i="62"/>
  <c r="H88" i="56"/>
  <c r="I86" i="56"/>
  <c r="H140" i="69" l="1"/>
  <c r="I59" i="76"/>
  <c r="I75" i="76" s="1"/>
  <c r="I59" i="75"/>
  <c r="I75" i="75" s="1"/>
  <c r="I77" i="75" s="1"/>
  <c r="I74" i="69"/>
  <c r="I56" i="69"/>
  <c r="I55" i="69"/>
  <c r="I54" i="69"/>
  <c r="I53" i="69"/>
  <c r="I58" i="69"/>
  <c r="I51" i="69"/>
  <c r="I52" i="69"/>
  <c r="H140" i="67"/>
  <c r="I59" i="62"/>
  <c r="I75" i="62" s="1"/>
  <c r="I77" i="62" s="1"/>
  <c r="H139" i="62" s="1"/>
  <c r="H140" i="70"/>
  <c r="H140" i="66"/>
  <c r="I59" i="63"/>
  <c r="I75" i="63" s="1"/>
  <c r="I77" i="63" s="1"/>
  <c r="H140" i="65"/>
  <c r="H140" i="75"/>
  <c r="I59" i="65"/>
  <c r="I75" i="65" s="1"/>
  <c r="I77" i="65" s="1"/>
  <c r="I52" i="56"/>
  <c r="I51" i="56"/>
  <c r="I58" i="56"/>
  <c r="I55" i="56"/>
  <c r="I74" i="56"/>
  <c r="I56" i="56"/>
  <c r="I54" i="56"/>
  <c r="I53" i="56"/>
  <c r="I57" i="56"/>
  <c r="H140" i="63"/>
  <c r="I59" i="70"/>
  <c r="I75" i="70" s="1"/>
  <c r="I77" i="70" s="1"/>
  <c r="H140" i="62"/>
  <c r="H140" i="64"/>
  <c r="H140" i="76"/>
  <c r="I74" i="67"/>
  <c r="I56" i="67"/>
  <c r="I55" i="67"/>
  <c r="I54" i="67"/>
  <c r="I53" i="67"/>
  <c r="I52" i="67"/>
  <c r="I58" i="67"/>
  <c r="I51" i="67"/>
  <c r="I59" i="74"/>
  <c r="I75" i="74" s="1"/>
  <c r="I77" i="74" s="1"/>
  <c r="I77" i="76"/>
  <c r="H139" i="76" s="1"/>
  <c r="I88" i="56"/>
  <c r="I77" i="64"/>
  <c r="H139" i="64" s="1"/>
  <c r="I77" i="66"/>
  <c r="H139" i="66" s="1"/>
  <c r="H139" i="75" l="1"/>
  <c r="I90" i="75"/>
  <c r="I99" i="75" s="1"/>
  <c r="I90" i="66"/>
  <c r="I95" i="66" s="1"/>
  <c r="I90" i="62"/>
  <c r="I100" i="62" s="1"/>
  <c r="H139" i="70"/>
  <c r="I90" i="70"/>
  <c r="H139" i="65"/>
  <c r="I90" i="65"/>
  <c r="H139" i="63"/>
  <c r="I90" i="63"/>
  <c r="I100" i="66"/>
  <c r="I98" i="66"/>
  <c r="I96" i="66"/>
  <c r="I97" i="66"/>
  <c r="H140" i="56"/>
  <c r="I59" i="56"/>
  <c r="I75" i="56" s="1"/>
  <c r="I77" i="56" s="1"/>
  <c r="I59" i="69"/>
  <c r="I75" i="69" s="1"/>
  <c r="I77" i="69" s="1"/>
  <c r="H139" i="74"/>
  <c r="I90" i="74"/>
  <c r="I59" i="67"/>
  <c r="I75" i="67" s="1"/>
  <c r="I77" i="67" s="1"/>
  <c r="I90" i="76"/>
  <c r="I90" i="64"/>
  <c r="I97" i="62" l="1"/>
  <c r="I99" i="66"/>
  <c r="I101" i="66" s="1"/>
  <c r="I112" i="66" s="1"/>
  <c r="I114" i="66" s="1"/>
  <c r="I95" i="62"/>
  <c r="I98" i="62"/>
  <c r="I96" i="62"/>
  <c r="I99" i="62"/>
  <c r="I97" i="75"/>
  <c r="I100" i="75"/>
  <c r="I96" i="75"/>
  <c r="H139" i="56"/>
  <c r="I90" i="56"/>
  <c r="I99" i="56" s="1"/>
  <c r="I95" i="75"/>
  <c r="I98" i="75"/>
  <c r="H139" i="67"/>
  <c r="I90" i="67"/>
  <c r="I100" i="63"/>
  <c r="I99" i="63"/>
  <c r="I98" i="63"/>
  <c r="I97" i="63"/>
  <c r="I96" i="63"/>
  <c r="I95" i="63"/>
  <c r="I99" i="74"/>
  <c r="I98" i="74"/>
  <c r="I97" i="74"/>
  <c r="I96" i="74"/>
  <c r="I95" i="74"/>
  <c r="I100" i="74"/>
  <c r="H139" i="69"/>
  <c r="I90" i="69"/>
  <c r="I100" i="65"/>
  <c r="I99" i="65"/>
  <c r="I98" i="65"/>
  <c r="I97" i="65"/>
  <c r="I95" i="65"/>
  <c r="I96" i="65"/>
  <c r="I100" i="64"/>
  <c r="I99" i="64"/>
  <c r="I98" i="64"/>
  <c r="I97" i="64"/>
  <c r="I96" i="64"/>
  <c r="I95" i="64"/>
  <c r="I98" i="76"/>
  <c r="I97" i="76"/>
  <c r="I96" i="76"/>
  <c r="I95" i="76"/>
  <c r="I99" i="76"/>
  <c r="I100" i="76"/>
  <c r="I98" i="70"/>
  <c r="I97" i="70"/>
  <c r="I96" i="70"/>
  <c r="I95" i="70"/>
  <c r="I99" i="70"/>
  <c r="I100" i="70"/>
  <c r="I98" i="56" l="1"/>
  <c r="I100" i="56"/>
  <c r="I95" i="56"/>
  <c r="I101" i="62"/>
  <c r="I112" i="62" s="1"/>
  <c r="I114" i="62" s="1"/>
  <c r="H141" i="62" s="1"/>
  <c r="H143" i="62" s="1"/>
  <c r="I96" i="56"/>
  <c r="I101" i="75"/>
  <c r="I112" i="75" s="1"/>
  <c r="I114" i="75" s="1"/>
  <c r="H141" i="75" s="1"/>
  <c r="H143" i="75" s="1"/>
  <c r="I97" i="56"/>
  <c r="I101" i="63"/>
  <c r="I112" i="63" s="1"/>
  <c r="I114" i="63" s="1"/>
  <c r="H141" i="63" s="1"/>
  <c r="H143" i="63" s="1"/>
  <c r="I101" i="74"/>
  <c r="I112" i="74" s="1"/>
  <c r="I114" i="74" s="1"/>
  <c r="I101" i="70"/>
  <c r="I112" i="70" s="1"/>
  <c r="I114" i="70" s="1"/>
  <c r="I97" i="69"/>
  <c r="I96" i="69"/>
  <c r="I95" i="69"/>
  <c r="I100" i="69"/>
  <c r="I98" i="69"/>
  <c r="I99" i="69"/>
  <c r="I101" i="76"/>
  <c r="I112" i="76" s="1"/>
  <c r="I114" i="76" s="1"/>
  <c r="I101" i="65"/>
  <c r="I112" i="65" s="1"/>
  <c r="I114" i="65" s="1"/>
  <c r="I96" i="67"/>
  <c r="I95" i="67"/>
  <c r="I100" i="67"/>
  <c r="I99" i="67"/>
  <c r="I97" i="67"/>
  <c r="I98" i="67"/>
  <c r="I101" i="64"/>
  <c r="I112" i="64" s="1"/>
  <c r="I114" i="64" s="1"/>
  <c r="H141" i="66"/>
  <c r="H143" i="66" s="1"/>
  <c r="I124" i="66"/>
  <c r="I101" i="56" l="1"/>
  <c r="I112" i="56" s="1"/>
  <c r="I114" i="56" s="1"/>
  <c r="I124" i="56" s="1"/>
  <c r="I124" i="75"/>
  <c r="I134" i="75" s="1"/>
  <c r="I124" i="62"/>
  <c r="I128" i="62" s="1"/>
  <c r="I124" i="63"/>
  <c r="I128" i="63" s="1"/>
  <c r="H141" i="64"/>
  <c r="H143" i="64" s="1"/>
  <c r="I124" i="64"/>
  <c r="H141" i="65"/>
  <c r="H143" i="65" s="1"/>
  <c r="I124" i="65"/>
  <c r="H141" i="76"/>
  <c r="H143" i="76" s="1"/>
  <c r="I124" i="76"/>
  <c r="I101" i="67"/>
  <c r="I112" i="67" s="1"/>
  <c r="I114" i="67" s="1"/>
  <c r="H141" i="70"/>
  <c r="H143" i="70" s="1"/>
  <c r="I124" i="70"/>
  <c r="I134" i="66"/>
  <c r="I128" i="66"/>
  <c r="H141" i="74"/>
  <c r="H143" i="74" s="1"/>
  <c r="I124" i="74"/>
  <c r="I101" i="69"/>
  <c r="I112" i="69" s="1"/>
  <c r="I114" i="69" s="1"/>
  <c r="I134" i="63" l="1"/>
  <c r="H141" i="56"/>
  <c r="H143" i="56" s="1"/>
  <c r="I128" i="75"/>
  <c r="I129" i="75" s="1"/>
  <c r="I132" i="75" s="1"/>
  <c r="I134" i="62"/>
  <c r="I129" i="63"/>
  <c r="I130" i="63" s="1"/>
  <c r="I128" i="56"/>
  <c r="I134" i="56"/>
  <c r="I134" i="70"/>
  <c r="I128" i="70"/>
  <c r="I129" i="62"/>
  <c r="H141" i="67"/>
  <c r="H143" i="67" s="1"/>
  <c r="I124" i="67"/>
  <c r="I128" i="65"/>
  <c r="I134" i="65"/>
  <c r="I134" i="76"/>
  <c r="I128" i="76"/>
  <c r="I129" i="66"/>
  <c r="I134" i="64"/>
  <c r="I128" i="64"/>
  <c r="H141" i="69"/>
  <c r="H143" i="69" s="1"/>
  <c r="I124" i="69"/>
  <c r="I134" i="74"/>
  <c r="I128" i="74"/>
  <c r="I131" i="63" l="1"/>
  <c r="I132" i="63"/>
  <c r="I129" i="64"/>
  <c r="I132" i="64" s="1"/>
  <c r="I130" i="62"/>
  <c r="I132" i="62"/>
  <c r="I131" i="62"/>
  <c r="I129" i="70"/>
  <c r="I132" i="70" s="1"/>
  <c r="I130" i="75"/>
  <c r="I134" i="67"/>
  <c r="I128" i="67"/>
  <c r="I131" i="75"/>
  <c r="I134" i="69"/>
  <c r="I128" i="69"/>
  <c r="I129" i="74"/>
  <c r="I129" i="76"/>
  <c r="I131" i="76" s="1"/>
  <c r="I129" i="65"/>
  <c r="I129" i="56"/>
  <c r="I130" i="66"/>
  <c r="I131" i="66"/>
  <c r="I132" i="66"/>
  <c r="I133" i="62" l="1"/>
  <c r="H144" i="62" s="1"/>
  <c r="H145" i="62" s="1"/>
  <c r="H150" i="62" s="1"/>
  <c r="H152" i="62" s="1"/>
  <c r="G9" i="57" s="1"/>
  <c r="I133" i="63"/>
  <c r="H144" i="63" s="1"/>
  <c r="H145" i="63" s="1"/>
  <c r="H150" i="63" s="1"/>
  <c r="H152" i="63" s="1"/>
  <c r="G10" i="57" s="1"/>
  <c r="I130" i="76"/>
  <c r="I131" i="70"/>
  <c r="I130" i="70"/>
  <c r="I132" i="76"/>
  <c r="I133" i="76" s="1"/>
  <c r="H144" i="76" s="1"/>
  <c r="H145" i="76" s="1"/>
  <c r="I133" i="75"/>
  <c r="H144" i="75" s="1"/>
  <c r="H145" i="75" s="1"/>
  <c r="H147" i="75" s="1"/>
  <c r="I131" i="65"/>
  <c r="I130" i="65"/>
  <c r="I132" i="65"/>
  <c r="E9" i="57"/>
  <c r="F9" i="57" s="1"/>
  <c r="I132" i="56"/>
  <c r="I131" i="74"/>
  <c r="I130" i="56"/>
  <c r="I131" i="64"/>
  <c r="I131" i="56"/>
  <c r="I132" i="74"/>
  <c r="I130" i="64"/>
  <c r="I129" i="67"/>
  <c r="I129" i="69"/>
  <c r="I132" i="69" s="1"/>
  <c r="I130" i="74"/>
  <c r="I133" i="66"/>
  <c r="H144" i="66" s="1"/>
  <c r="H145" i="66" s="1"/>
  <c r="H147" i="62" l="1"/>
  <c r="E7" i="57"/>
  <c r="F7" i="57" s="1"/>
  <c r="I133" i="70"/>
  <c r="H144" i="70" s="1"/>
  <c r="H145" i="70" s="1"/>
  <c r="E15" i="57" s="1"/>
  <c r="F15" i="57" s="1"/>
  <c r="E10" i="57"/>
  <c r="F10" i="57" s="1"/>
  <c r="H147" i="63"/>
  <c r="I133" i="56"/>
  <c r="H144" i="56" s="1"/>
  <c r="H145" i="56" s="1"/>
  <c r="H147" i="56" s="1"/>
  <c r="I130" i="69"/>
  <c r="I131" i="69"/>
  <c r="I133" i="64"/>
  <c r="H144" i="64" s="1"/>
  <c r="H145" i="64" s="1"/>
  <c r="E8" i="57" s="1"/>
  <c r="F8" i="57" s="1"/>
  <c r="I133" i="74"/>
  <c r="H144" i="74" s="1"/>
  <c r="H145" i="74" s="1"/>
  <c r="H147" i="74" s="1"/>
  <c r="H147" i="76"/>
  <c r="E16" i="57"/>
  <c r="F16" i="57" s="1"/>
  <c r="H150" i="76"/>
  <c r="H152" i="76" s="1"/>
  <c r="G16" i="57" s="1"/>
  <c r="H150" i="75"/>
  <c r="H152" i="75" s="1"/>
  <c r="G7" i="57" s="1"/>
  <c r="I133" i="65"/>
  <c r="H144" i="65" s="1"/>
  <c r="H145" i="65" s="1"/>
  <c r="H150" i="65" s="1"/>
  <c r="H152" i="65" s="1"/>
  <c r="G11" i="57" s="1"/>
  <c r="I132" i="67"/>
  <c r="I131" i="67"/>
  <c r="H147" i="66"/>
  <c r="H150" i="66"/>
  <c r="H152" i="66" s="1"/>
  <c r="G12" i="57" s="1"/>
  <c r="E12" i="57"/>
  <c r="F12" i="57" s="1"/>
  <c r="I130" i="67"/>
  <c r="I133" i="69" l="1"/>
  <c r="H144" i="69" s="1"/>
  <c r="H145" i="69" s="1"/>
  <c r="H150" i="69" s="1"/>
  <c r="H152" i="69" s="1"/>
  <c r="G14" i="57" s="1"/>
  <c r="H150" i="56"/>
  <c r="H152" i="56" s="1"/>
  <c r="G5" i="57" s="1"/>
  <c r="E5" i="57"/>
  <c r="F5" i="57" s="1"/>
  <c r="H147" i="70"/>
  <c r="H150" i="70"/>
  <c r="H152" i="70" s="1"/>
  <c r="G15" i="57" s="1"/>
  <c r="H150" i="64"/>
  <c r="H152" i="64" s="1"/>
  <c r="G8" i="57" s="1"/>
  <c r="H147" i="64"/>
  <c r="H150" i="74"/>
  <c r="H152" i="74" s="1"/>
  <c r="G6" i="57" s="1"/>
  <c r="E6" i="57"/>
  <c r="F6" i="57" s="1"/>
  <c r="H147" i="65"/>
  <c r="E11" i="57"/>
  <c r="F11" i="57" s="1"/>
  <c r="I133" i="67"/>
  <c r="H144" i="67" s="1"/>
  <c r="H145" i="67" s="1"/>
  <c r="H147" i="67" s="1"/>
  <c r="H147" i="69" l="1"/>
  <c r="E14" i="57"/>
  <c r="F14" i="57" s="1"/>
  <c r="E13" i="57"/>
  <c r="F13" i="57" s="1"/>
  <c r="H150" i="67"/>
  <c r="H152" i="67" s="1"/>
  <c r="G13" i="57" s="1"/>
</calcChain>
</file>

<file path=xl/sharedStrings.xml><?xml version="1.0" encoding="utf-8"?>
<sst xmlns="http://schemas.openxmlformats.org/spreadsheetml/2006/main" count="3070" uniqueCount="189">
  <si>
    <t>LOTE</t>
  </si>
  <si>
    <t>NOME</t>
  </si>
  <si>
    <t>QUANTIDADE DE EMPREGADOS POR POSTO</t>
  </si>
  <si>
    <t>VALOR POR EMPREGADO (R$)</t>
  </si>
  <si>
    <t>VALOR DO POSTO (R$)</t>
  </si>
  <si>
    <t>VALOR PLANO DE SAUDE
A GLOSAR POR EMPREGADO (R$)</t>
  </si>
  <si>
    <t>Capataz Diurno 12hx36h</t>
  </si>
  <si>
    <t>Cuidador Social</t>
  </si>
  <si>
    <t>Digitador</t>
  </si>
  <si>
    <t>Faxineiro sem Material</t>
  </si>
  <si>
    <t>Lavadeira</t>
  </si>
  <si>
    <t>Maqueiro 44h</t>
  </si>
  <si>
    <t>Pedreiro</t>
  </si>
  <si>
    <t>Pintor</t>
  </si>
  <si>
    <t>Técnico em Contabilidade</t>
  </si>
  <si>
    <t>Técnico em Telefonia</t>
  </si>
  <si>
    <t>Técnico em Segurança do Trabalho</t>
  </si>
  <si>
    <t>Técnico em Refrigeração</t>
  </si>
  <si>
    <t>GOVERNO DO ESTADO DO PIAUÍ</t>
  </si>
  <si>
    <t>SECRETARIA DE ESTADO DA FAZENDA DO PIAUÍ - SEFAZ</t>
  </si>
  <si>
    <t>PLANILHA DE CUSTOS E FORMAÇÃO DE PREÇOS</t>
  </si>
  <si>
    <t>DISCRIMINAÇÃO DOS SERVIÇOS (DADOS REFERENTES À LICITAÇÃO/CONTRATAÇÃO)</t>
  </si>
  <si>
    <t>Nº Processo</t>
  </si>
  <si>
    <t>00313.000236/2026-60</t>
  </si>
  <si>
    <t>Órgão/Entidade</t>
  </si>
  <si>
    <t>Órgãos e Entidades da administração direta e indireta do Poder Executivo Estadual</t>
  </si>
  <si>
    <t>Modalidade de Licitação</t>
  </si>
  <si>
    <t>Pregão Eletrônico Nº 08/2020 - SEADPREV</t>
  </si>
  <si>
    <t>Nº da Ata de Registro de Preços/Lote/Item</t>
  </si>
  <si>
    <t>LOTE 13 - Capataz Diurno 12hx36h</t>
  </si>
  <si>
    <t>Ano e nº da Liberação</t>
  </si>
  <si>
    <t>-</t>
  </si>
  <si>
    <t>Nº do Contrato</t>
  </si>
  <si>
    <t>Contratada</t>
  </si>
  <si>
    <t>SELETIV - Seleção e Agenciamento de Mão de Obra LTDA</t>
  </si>
  <si>
    <t>Data da apresentação do pedido de contratação</t>
  </si>
  <si>
    <t>Data do final da vigência do Contrato (Data limite para pedido de repactuação)</t>
  </si>
  <si>
    <t>Município/UF</t>
  </si>
  <si>
    <t>Teresina</t>
  </si>
  <si>
    <t>Ano Acordo, Convenção ou Sentença Normativa em Dissídio Coletivo</t>
  </si>
  <si>
    <t>CCT/2026 (PI000035/2026)</t>
  </si>
  <si>
    <t>Dados complementares para composição dos custos referentes à mão de obra</t>
  </si>
  <si>
    <t>A</t>
  </si>
  <si>
    <t>Tipo de serviço</t>
  </si>
  <si>
    <t>Terceirização de Mão de Obra</t>
  </si>
  <si>
    <t>B</t>
  </si>
  <si>
    <t>Categoria Profissional (vinculada à execução contratual)</t>
  </si>
  <si>
    <t>CAPATAZ DIURNO 12 X 36H</t>
  </si>
  <si>
    <t>C</t>
  </si>
  <si>
    <t>Salário Mínimo Nacional R$</t>
  </si>
  <si>
    <t>D</t>
  </si>
  <si>
    <t>Salário Normativo da Categoria Profissional R$</t>
  </si>
  <si>
    <t>E</t>
  </si>
  <si>
    <t>Data base da categoria (dia/mês/ano)</t>
  </si>
  <si>
    <t>F</t>
  </si>
  <si>
    <t>Participação no Vale Transporte %</t>
  </si>
  <si>
    <t>Quantidade de Vales Transporte</t>
  </si>
  <si>
    <t>Valor do Vale Transporte Requerido R$</t>
  </si>
  <si>
    <t>G</t>
  </si>
  <si>
    <t>H</t>
  </si>
  <si>
    <t xml:space="preserve"> Unidade de Medida</t>
  </si>
  <si>
    <t>Quantidade Homem/Mês por Posto</t>
  </si>
  <si>
    <t>Quantidade de Postos</t>
  </si>
  <si>
    <t>I</t>
  </si>
  <si>
    <t>Homem/Mês</t>
  </si>
  <si>
    <t>MÓDULO 1 - COMPOSIÇÃO DA REMUNERAÇÃO</t>
  </si>
  <si>
    <t>Descrição</t>
  </si>
  <si>
    <t>Valor (R$)</t>
  </si>
  <si>
    <t>Salário Base</t>
  </si>
  <si>
    <t>Adicional de Periculosidade</t>
  </si>
  <si>
    <t>Adicional de Insalubridade</t>
  </si>
  <si>
    <t>Adicional Noturno</t>
  </si>
  <si>
    <t>Hora Extra (não se aplica a jornada de 12x36 hs, conforme art. 59A, parágrafo Único da CLT)</t>
  </si>
  <si>
    <t>Hora Noturna Adicional</t>
  </si>
  <si>
    <t>DSR sobre Intrajornada</t>
  </si>
  <si>
    <t>Outros (Especificar)</t>
  </si>
  <si>
    <t>TOTAL</t>
  </si>
  <si>
    <t>MÓDULO 2 - ENCARGOS E BENEFICIOS ANUAIS, MENSAIS E DIÁRIOS</t>
  </si>
  <si>
    <t>Submódulo 2.1 - 13º (décimo terceiro) salário, Férias e Adicional de Férias.</t>
  </si>
  <si>
    <t>Percentagem e Valor</t>
  </si>
  <si>
    <t>%</t>
  </si>
  <si>
    <t>R$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</si>
  <si>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</si>
  <si>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</si>
  <si>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</si>
  <si>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INSS</t>
  </si>
  <si>
    <t>SESI ou SESC</t>
  </si>
  <si>
    <t>SENAI ou SENAC</t>
  </si>
  <si>
    <t>INCRA</t>
  </si>
  <si>
    <t>Salário Educação</t>
  </si>
  <si>
    <t>SEBRAE</t>
  </si>
  <si>
    <t>FGTS</t>
  </si>
  <si>
    <t>Submódulo 2.3 - BENEFÍCIOS MENSAIS E DIÁRIOS</t>
  </si>
  <si>
    <t>Transporte</t>
  </si>
  <si>
    <t>Auxílio Alimentação</t>
  </si>
  <si>
    <t>Auxilio Creche</t>
  </si>
  <si>
    <t>Seguro de Vida</t>
  </si>
  <si>
    <t>Outros (especificar)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</si>
  <si>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</si>
  <si>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</si>
  <si>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</si>
  <si>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</si>
  <si>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</si>
  <si>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</si>
  <si>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</si>
  <si>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</si>
  <si>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>Aviso Prévio Indenizado</t>
  </si>
  <si>
    <t>Incidência do FGTS sobre Aviso Prévio Indenizado</t>
  </si>
  <si>
    <t>Multa do FGTS sobre aviso prévio indenizado</t>
  </si>
  <si>
    <t>Aviso Prévio Trabalhado</t>
  </si>
  <si>
    <t xml:space="preserve">Incidência dos Encargos do Submódulo 2.2 sobre Aviso Prévio Trabalhado </t>
  </si>
  <si>
    <t>Multa sobre FGTS referente ao Aviso Prévio Trabalhado</t>
  </si>
  <si>
    <t>Base de cálculo para o Módulo 4 (Módulo 1 + Módulo 2 + Módulo 3)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</si>
  <si>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</si>
  <si>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</si>
  <si>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</si>
  <si>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</si>
  <si>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</si>
  <si>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</si>
  <si>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</si>
  <si>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>Substituto na Cobertura das Ausências por Doença</t>
  </si>
  <si>
    <t xml:space="preserve">Submódulo 4.2 - Intrajornada </t>
  </si>
  <si>
    <t xml:space="preserve">Intrajornada </t>
  </si>
  <si>
    <t xml:space="preserve">Intervalo para Repouso ou Alimentação </t>
  </si>
  <si>
    <t>Quadro Resumo do Módulo 4 - Custos de Reposição do Profissional Ausente</t>
  </si>
  <si>
    <t>4.1</t>
  </si>
  <si>
    <t>Ausências Legais</t>
  </si>
  <si>
    <t>4.2</t>
  </si>
  <si>
    <t>Intrajornada</t>
  </si>
  <si>
    <t>MODULO 5 - INSUMOS DIVERSOS</t>
  </si>
  <si>
    <t>Uniforme</t>
  </si>
  <si>
    <t>Materiais</t>
  </si>
  <si>
    <t>Utensilios e equipamentos</t>
  </si>
  <si>
    <t>Outros (EPI's)</t>
  </si>
  <si>
    <t>(Módulo 1 + Módulo 2 + Módulo 3 + Módulo 4 + Módulo 5)</t>
  </si>
  <si>
    <t>MÓDULO 6 - CUSTOS INDIRETOS, TRIBUTOS E LUCROS</t>
  </si>
  <si>
    <t>Custos Indiretos</t>
  </si>
  <si>
    <t>Lucro</t>
  </si>
  <si>
    <t>Tributos Federais: COFINS= 3,27%</t>
  </si>
  <si>
    <t>Tributos Federais: PIS= 0,71%</t>
  </si>
  <si>
    <t>Tributos Municipais: ISS = 5,00%</t>
  </si>
  <si>
    <t>Benefícios e Despesas Indiretas (BDI)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</si>
  <si>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</si>
  <si>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</si>
  <si>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</si>
  <si>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</si>
  <si>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</si>
  <si>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</si>
  <si>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</si>
  <si>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Subtotal (A + B + C + D + E)</t>
  </si>
  <si>
    <t>Módulo 6 - Custos Indiretos, tributos e lucro</t>
  </si>
  <si>
    <t>Valor Total por Empregado</t>
  </si>
  <si>
    <t>Quantidade de Homens/Posto</t>
  </si>
  <si>
    <t>Valor Unitário do Posto de Trabalho</t>
  </si>
  <si>
    <t>*</t>
  </si>
  <si>
    <t>GLOSA DE PLANO DE SAÚDE - VALOR DE REFERÊNCIA</t>
  </si>
  <si>
    <t>A) Valor Empregado COM Plano</t>
  </si>
  <si>
    <t>B) Valor Empregado SEM Plano</t>
  </si>
  <si>
    <t>Valor a GLOSAR: A - B</t>
  </si>
  <si>
    <t>LOTE 20 - Cuidador Social</t>
  </si>
  <si>
    <t>CUIDADOR SOCIAL</t>
  </si>
  <si>
    <t>LOTE 21 - Digitador</t>
  </si>
  <si>
    <t>DIGITADOR</t>
  </si>
  <si>
    <t>LOTE 26 - Faxineiro sem Material</t>
  </si>
  <si>
    <t>FAXINEIRO SEM MATERIAL</t>
  </si>
  <si>
    <t>Equipamentos de Proteção Individual</t>
  </si>
  <si>
    <t>LOTE 29 - Lavadeira</t>
  </si>
  <si>
    <t>LAVADEIRA</t>
  </si>
  <si>
    <t>LOTE 31 - Maqueiro</t>
  </si>
  <si>
    <t>MAQUEIRO 44 H</t>
  </si>
  <si>
    <t>LOTE 40 - Pedreiro</t>
  </si>
  <si>
    <t>PEDREIRO</t>
  </si>
  <si>
    <t>LOTE 41 - Pintor</t>
  </si>
  <si>
    <t>PINTOR</t>
  </si>
  <si>
    <t>LOTE 47 - Técnico em Contabilidade</t>
  </si>
  <si>
    <t>TÉCNICO EM CONTABILIDADE</t>
  </si>
  <si>
    <t>VALOR CCT/2024</t>
  </si>
  <si>
    <t>PLANILHA EMPRESA</t>
  </si>
  <si>
    <t>LOTE 51 - Técnico em Telefonia</t>
  </si>
  <si>
    <t>TÉCNICO EM TELEFONIA</t>
  </si>
  <si>
    <t>LOTE 54 - Técnico em Segurança do Trabalho</t>
  </si>
  <si>
    <t>TÉCNICO EM SEGURANÇA DO TRABALHO</t>
  </si>
  <si>
    <t>LOTE 55 - Técnico em Refrigeração</t>
  </si>
  <si>
    <t>TÉCNICO EM REFRIGERAÇÃO</t>
  </si>
  <si>
    <t>PARECER REFERENCIAL CGE Nº 05/2026</t>
  </si>
  <si>
    <t>SUPERINTENDÊNCIA DA CONTROLADORIA-GERAL DO ESTADO (SUPCGE)</t>
  </si>
  <si>
    <r>
      <t xml:space="preserve">Riscos Ambientais do Trabalho Ajustado (RAT/FAP): </t>
    </r>
    <r>
      <rPr>
        <i/>
        <sz val="12"/>
        <rFont val="Calibri"/>
        <family val="2"/>
        <scheme val="minor"/>
      </rPr>
      <t>[3% x 1,4813 = 4,44% [FAP/2026 (SEI nº 0023482232)]</t>
    </r>
  </si>
  <si>
    <r>
      <t>Plano de Saúde:</t>
    </r>
    <r>
      <rPr>
        <i/>
        <sz val="12"/>
        <rFont val="Calibri"/>
        <family val="2"/>
        <scheme val="minor"/>
      </rPr>
      <t xml:space="preserve"> [40% de R$ 151,87 = R$ 60,75]</t>
    </r>
  </si>
  <si>
    <t>TABELA 02 - SELETIV: GRUPO 02 (2º ANO DE CONTRATO / ASSINADOS  ANTERIORMENTE A​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</si>
</sst>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name val="Arial Narrow"/>
      <charset val="134"/>
    </font>
    <font>
      <sz val="12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1.5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3"/>
      <color rgb="FF000000"/>
      <name val="Calibri"/>
      <charset val="134"/>
    </font>
    <font>
      <b/>
      <sz val="13"/>
      <name val="Calibri"/>
      <charset val="134"/>
      <scheme val="minor"/>
    </font>
    <font>
      <sz val="13"/>
      <name val="Calibri"/>
      <charset val="134"/>
    </font>
    <font>
      <i/>
      <sz val="13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0" fontId="5" fillId="2" borderId="16" xfId="2" applyNumberFormat="1" applyFont="1" applyFill="1" applyBorder="1" applyAlignment="1">
      <alignment horizontal="center" vertical="center"/>
    </xf>
    <xf numFmtId="10" fontId="3" fillId="2" borderId="16" xfId="0" applyNumberFormat="1" applyFont="1" applyFill="1" applyBorder="1" applyAlignment="1">
      <alignment horizontal="center" vertical="center"/>
    </xf>
    <xf numFmtId="10" fontId="5" fillId="2" borderId="16" xfId="0" applyNumberFormat="1" applyFont="1" applyFill="1" applyBorder="1" applyAlignment="1">
      <alignment horizontal="right" vertical="center"/>
    </xf>
    <xf numFmtId="10" fontId="5" fillId="0" borderId="16" xfId="0" applyNumberFormat="1" applyFont="1" applyFill="1" applyBorder="1" applyAlignment="1">
      <alignment horizontal="right" vertical="center"/>
    </xf>
    <xf numFmtId="10" fontId="3" fillId="0" borderId="16" xfId="0" applyNumberFormat="1" applyFont="1" applyBorder="1" applyAlignment="1">
      <alignment horizontal="right" vertical="center"/>
    </xf>
    <xf numFmtId="0" fontId="4" fillId="3" borderId="24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43" fontId="5" fillId="2" borderId="28" xfId="0" applyNumberFormat="1" applyFont="1" applyFill="1" applyBorder="1" applyAlignment="1">
      <alignment horizontal="center" vertical="center"/>
    </xf>
    <xf numFmtId="43" fontId="3" fillId="2" borderId="28" xfId="0" applyNumberFormat="1" applyFont="1" applyFill="1" applyBorder="1" applyAlignment="1">
      <alignment horizontal="center" vertical="center"/>
    </xf>
    <xf numFmtId="43" fontId="5" fillId="2" borderId="28" xfId="0" applyNumberFormat="1" applyFont="1" applyFill="1" applyBorder="1" applyAlignment="1">
      <alignment horizontal="right" vertical="center"/>
    </xf>
    <xf numFmtId="43" fontId="5" fillId="0" borderId="28" xfId="0" applyNumberFormat="1" applyFont="1" applyFill="1" applyBorder="1" applyAlignment="1">
      <alignment horizontal="right" vertical="center"/>
    </xf>
    <xf numFmtId="43" fontId="3" fillId="0" borderId="28" xfId="4" applyNumberFormat="1" applyFont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10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0" fontId="3" fillId="2" borderId="16" xfId="2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0" fontId="3" fillId="5" borderId="9" xfId="2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3" fontId="3" fillId="5" borderId="25" xfId="0" applyNumberFormat="1" applyFont="1" applyFill="1" applyBorder="1" applyAlignment="1">
      <alignment horizontal="center" vertical="center"/>
    </xf>
    <xf numFmtId="43" fontId="5" fillId="0" borderId="28" xfId="0" applyNumberFormat="1" applyFont="1" applyFill="1" applyBorder="1" applyAlignment="1">
      <alignment horizontal="center" vertical="center"/>
    </xf>
    <xf numFmtId="43" fontId="5" fillId="2" borderId="24" xfId="0" applyNumberFormat="1" applyFont="1" applyFill="1" applyBorder="1" applyAlignment="1">
      <alignment horizontal="center" vertical="center"/>
    </xf>
    <xf numFmtId="43" fontId="3" fillId="2" borderId="24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0" fontId="1" fillId="0" borderId="16" xfId="0" applyNumberFormat="1" applyFont="1" applyBorder="1" applyAlignment="1">
      <alignment horizontal="right" vertical="center"/>
    </xf>
    <xf numFmtId="10" fontId="10" fillId="0" borderId="16" xfId="0" applyNumberFormat="1" applyFont="1" applyBorder="1" applyAlignment="1">
      <alignment horizontal="right" vertical="center"/>
    </xf>
    <xf numFmtId="10" fontId="10" fillId="0" borderId="20" xfId="0" applyNumberFormat="1" applyFont="1" applyBorder="1" applyAlignment="1">
      <alignment horizontal="righ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1" fillId="0" borderId="7" xfId="0" applyFont="1" applyBorder="1"/>
    <xf numFmtId="0" fontId="1" fillId="0" borderId="18" xfId="0" applyFont="1" applyBorder="1"/>
    <xf numFmtId="44" fontId="5" fillId="0" borderId="18" xfId="0" applyNumberFormat="1" applyFont="1" applyBorder="1"/>
    <xf numFmtId="0" fontId="4" fillId="0" borderId="7" xfId="0" applyFont="1" applyBorder="1"/>
    <xf numFmtId="0" fontId="4" fillId="0" borderId="18" xfId="0" applyFont="1" applyBorder="1"/>
    <xf numFmtId="44" fontId="3" fillId="0" borderId="18" xfId="0" applyNumberFormat="1" applyFont="1" applyBorder="1"/>
    <xf numFmtId="0" fontId="1" fillId="0" borderId="0" xfId="0" applyFont="1" applyAlignment="1">
      <alignment vertical="center" wrapText="1"/>
    </xf>
    <xf numFmtId="0" fontId="4" fillId="0" borderId="0" xfId="0" applyFont="1" applyBorder="1"/>
    <xf numFmtId="0" fontId="0" fillId="0" borderId="0" xfId="0" applyAlignment="1">
      <alignment vertical="center" wrapText="1"/>
    </xf>
    <xf numFmtId="43" fontId="7" fillId="0" borderId="28" xfId="0" applyNumberFormat="1" applyFont="1" applyFill="1" applyBorder="1" applyAlignment="1">
      <alignment horizontal="right" vertical="center"/>
    </xf>
    <xf numFmtId="43" fontId="10" fillId="0" borderId="28" xfId="0" applyNumberFormat="1" applyFont="1" applyBorder="1" applyAlignment="1">
      <alignment horizontal="left" vertical="center"/>
    </xf>
    <xf numFmtId="43" fontId="10" fillId="0" borderId="29" xfId="0" applyNumberFormat="1" applyFont="1" applyBorder="1" applyAlignment="1">
      <alignment horizontal="right" vertical="center"/>
    </xf>
    <xf numFmtId="10" fontId="1" fillId="0" borderId="0" xfId="0" applyNumberFormat="1" applyFont="1" applyAlignment="1">
      <alignment vertical="center"/>
    </xf>
    <xf numFmtId="0" fontId="3" fillId="5" borderId="3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44" fontId="3" fillId="0" borderId="0" xfId="0" applyNumberFormat="1" applyFont="1" applyBorder="1"/>
    <xf numFmtId="43" fontId="1" fillId="0" borderId="0" xfId="0" applyNumberFormat="1" applyFont="1" applyFill="1" applyAlignment="1">
      <alignment vertical="center"/>
    </xf>
    <xf numFmtId="43" fontId="4" fillId="10" borderId="45" xfId="0" applyNumberFormat="1" applyFont="1" applyFill="1" applyBorder="1" applyAlignment="1">
      <alignment horizontal="left" vertical="center"/>
    </xf>
    <xf numFmtId="0" fontId="1" fillId="10" borderId="4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3" fontId="1" fillId="0" borderId="0" xfId="0" applyNumberFormat="1" applyFont="1"/>
    <xf numFmtId="10" fontId="1" fillId="0" borderId="0" xfId="2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right" vertical="center"/>
    </xf>
    <xf numFmtId="4" fontId="17" fillId="0" borderId="16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24" fillId="0" borderId="16" xfId="0" applyFont="1" applyFill="1" applyBorder="1" applyAlignment="1">
      <alignment horizontal="left" vertical="center"/>
    </xf>
    <xf numFmtId="0" fontId="25" fillId="11" borderId="7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11" borderId="18" xfId="0" applyFont="1" applyFill="1" applyBorder="1" applyAlignment="1">
      <alignment horizontal="center" vertical="center"/>
    </xf>
    <xf numFmtId="0" fontId="4" fillId="9" borderId="43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43" fontId="4" fillId="9" borderId="43" xfId="0" applyNumberFormat="1" applyFont="1" applyFill="1" applyBorder="1" applyAlignment="1">
      <alignment horizontal="center" vertical="center"/>
    </xf>
    <xf numFmtId="43" fontId="4" fillId="9" borderId="46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43" fontId="4" fillId="9" borderId="12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12" fillId="10" borderId="45" xfId="0" applyFont="1" applyFill="1" applyBorder="1" applyAlignment="1">
      <alignment horizontal="center" vertical="center"/>
    </xf>
    <xf numFmtId="0" fontId="12" fillId="10" borderId="44" xfId="0" applyFont="1" applyFill="1" applyBorder="1" applyAlignment="1">
      <alignment horizontal="center" vertical="center"/>
    </xf>
    <xf numFmtId="0" fontId="12" fillId="10" borderId="4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43" fontId="1" fillId="2" borderId="7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4" fontId="10" fillId="0" borderId="31" xfId="0" applyNumberFormat="1" applyFont="1" applyBorder="1" applyAlignment="1">
      <alignment horizontal="left" vertical="center"/>
    </xf>
    <xf numFmtId="44" fontId="10" fillId="0" borderId="10" xfId="0" applyNumberFormat="1" applyFont="1" applyBorder="1" applyAlignment="1">
      <alignment horizontal="left" vertical="center"/>
    </xf>
    <xf numFmtId="44" fontId="10" fillId="0" borderId="42" xfId="0" applyNumberFormat="1" applyFont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43" fontId="5" fillId="2" borderId="16" xfId="0" applyNumberFormat="1" applyFont="1" applyFill="1" applyBorder="1" applyAlignment="1">
      <alignment horizontal="right" vertical="center"/>
    </xf>
    <xf numFmtId="43" fontId="5" fillId="2" borderId="28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3" fontId="3" fillId="0" borderId="16" xfId="0" applyNumberFormat="1" applyFont="1" applyBorder="1" applyAlignment="1">
      <alignment horizontal="right" vertical="center"/>
    </xf>
    <xf numFmtId="43" fontId="3" fillId="0" borderId="28" xfId="0" applyNumberFormat="1" applyFont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43" fontId="5" fillId="0" borderId="16" xfId="0" applyNumberFormat="1" applyFont="1" applyFill="1" applyBorder="1" applyAlignment="1">
      <alignment horizontal="right" vertical="center"/>
    </xf>
    <xf numFmtId="43" fontId="5" fillId="0" borderId="28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43" fontId="5" fillId="0" borderId="7" xfId="4" applyNumberFormat="1" applyFont="1" applyBorder="1" applyAlignment="1">
      <alignment horizontal="right" vertical="center"/>
    </xf>
    <xf numFmtId="43" fontId="5" fillId="0" borderId="24" xfId="4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3" fontId="5" fillId="0" borderId="16" xfId="0" applyNumberFormat="1" applyFont="1" applyBorder="1" applyAlignment="1">
      <alignment horizontal="right" vertical="center"/>
    </xf>
    <xf numFmtId="43" fontId="5" fillId="0" borderId="28" xfId="0" applyNumberFormat="1" applyFont="1" applyBorder="1" applyAlignment="1">
      <alignment horizontal="right" vertical="center"/>
    </xf>
    <xf numFmtId="43" fontId="5" fillId="0" borderId="7" xfId="0" applyNumberFormat="1" applyFont="1" applyBorder="1" applyAlignment="1">
      <alignment horizontal="right" vertical="center"/>
    </xf>
    <xf numFmtId="43" fontId="5" fillId="0" borderId="24" xfId="0" applyNumberFormat="1" applyFont="1" applyBorder="1" applyAlignment="1">
      <alignment horizontal="right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43" fontId="5" fillId="2" borderId="7" xfId="0" applyNumberFormat="1" applyFont="1" applyFill="1" applyBorder="1" applyAlignment="1">
      <alignment vertical="center"/>
    </xf>
    <xf numFmtId="43" fontId="5" fillId="2" borderId="24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43" fontId="3" fillId="3" borderId="16" xfId="0" applyNumberFormat="1" applyFont="1" applyFill="1" applyBorder="1" applyAlignment="1">
      <alignment horizontal="right" vertical="center" wrapText="1"/>
    </xf>
    <xf numFmtId="43" fontId="3" fillId="3" borderId="28" xfId="0" applyNumberFormat="1" applyFont="1" applyFill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0" fontId="1" fillId="0" borderId="16" xfId="0" applyNumberFormat="1" applyFont="1" applyBorder="1" applyAlignment="1">
      <alignment horizontal="center" vertical="center"/>
    </xf>
    <xf numFmtId="43" fontId="1" fillId="0" borderId="16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center"/>
    </xf>
    <xf numFmtId="14" fontId="1" fillId="3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/>
    </xf>
    <xf numFmtId="43" fontId="4" fillId="3" borderId="16" xfId="1" applyFont="1" applyFill="1" applyBorder="1" applyAlignment="1">
      <alignment horizontal="center" vertical="center"/>
    </xf>
    <xf numFmtId="43" fontId="4" fillId="3" borderId="28" xfId="1" applyFont="1" applyFill="1" applyBorder="1" applyAlignment="1">
      <alignment horizontal="center" vertical="center"/>
    </xf>
    <xf numFmtId="43" fontId="5" fillId="0" borderId="16" xfId="0" applyNumberFormat="1" applyFont="1" applyFill="1" applyBorder="1" applyAlignment="1">
      <alignment horizontal="right" vertical="center" wrapText="1"/>
    </xf>
    <xf numFmtId="43" fontId="5" fillId="0" borderId="28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3" fontId="5" fillId="0" borderId="7" xfId="4" applyNumberFormat="1" applyFont="1" applyFill="1" applyBorder="1" applyAlignment="1">
      <alignment horizontal="right" vertical="center"/>
    </xf>
    <xf numFmtId="43" fontId="5" fillId="0" borderId="24" xfId="4" applyNumberFormat="1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left" vertical="center"/>
    </xf>
    <xf numFmtId="43" fontId="5" fillId="2" borderId="0" xfId="0" applyNumberFormat="1" applyFont="1" applyFill="1" applyBorder="1" applyAlignment="1">
      <alignment horizontal="right" vertical="center"/>
    </xf>
    <xf numFmtId="164" fontId="5" fillId="2" borderId="16" xfId="2" applyNumberFormat="1" applyFont="1" applyFill="1" applyBorder="1" applyAlignment="1">
      <alignment horizontal="center" vertical="center"/>
    </xf>
    <xf numFmtId="164" fontId="3" fillId="2" borderId="1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colors>
    <mruColors>
      <color rgb="FFCBB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280229</xdr:colOff>
      <xdr:row>0</xdr:row>
      <xdr:rowOff>128519</xdr:rowOff>
    </xdr:from>
    <xdr:to>
      <xdr:col>1</xdr:col>
      <xdr:colOff>1032703</xdr:colOff>
      <xdr:row>3</xdr:row>
      <xdr:rowOff>258280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229" y="128519"/>
          <a:ext cx="1630431" cy="1057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196024</xdr:colOff>
      <xdr:row>0</xdr:row>
      <xdr:rowOff>45278</xdr:rowOff>
    </xdr:from>
    <xdr:to>
      <xdr:col>1</xdr:col>
      <xdr:colOff>1074255</xdr:colOff>
      <xdr:row>3</xdr:row>
      <xdr:rowOff>260626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5580" y="45085"/>
          <a:ext cx="1716405" cy="1139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228046</xdr:colOff>
      <xdr:row>0</xdr:row>
      <xdr:rowOff>58531</xdr:rowOff>
    </xdr:from>
    <xdr:to>
      <xdr:col>1</xdr:col>
      <xdr:colOff>1089714</xdr:colOff>
      <xdr:row>3</xdr:row>
      <xdr:rowOff>282162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965" y="58420"/>
          <a:ext cx="1699895" cy="1148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355876</xdr:colOff>
      <xdr:row>0</xdr:row>
      <xdr:rowOff>74542</xdr:rowOff>
    </xdr:from>
    <xdr:to>
      <xdr:col>1</xdr:col>
      <xdr:colOff>1018761</xdr:colOff>
      <xdr:row>3</xdr:row>
      <xdr:rowOff>273325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600" y="74295"/>
          <a:ext cx="1501140" cy="1123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1038225</xdr:colOff>
      <xdr:row>3</xdr:row>
      <xdr:rowOff>247236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90675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1038225</xdr:colOff>
      <xdr:row>3</xdr:row>
      <xdr:rowOff>247236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90675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41414</xdr:rowOff>
    </xdr:from>
    <xdr:to>
      <xdr:col>1</xdr:col>
      <xdr:colOff>1093306</xdr:colOff>
      <xdr:row>3</xdr:row>
      <xdr:rowOff>222803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41275"/>
          <a:ext cx="168973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267052</xdr:colOff>
      <xdr:row>0</xdr:row>
      <xdr:rowOff>31750</xdr:rowOff>
    </xdr:from>
    <xdr:to>
      <xdr:col>1</xdr:col>
      <xdr:colOff>1117600</xdr:colOff>
      <xdr:row>3</xdr:row>
      <xdr:rowOff>277928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50"/>
          <a:ext cx="1689100" cy="117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189748</xdr:colOff>
      <xdr:row>0</xdr:row>
      <xdr:rowOff>8282</xdr:rowOff>
    </xdr:from>
    <xdr:to>
      <xdr:col>1</xdr:col>
      <xdr:colOff>964096</xdr:colOff>
      <xdr:row>3</xdr:row>
      <xdr:rowOff>235410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230" y="8255"/>
          <a:ext cx="1612900" cy="1151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267052</xdr:colOff>
      <xdr:row>0</xdr:row>
      <xdr:rowOff>31750</xdr:rowOff>
    </xdr:from>
    <xdr:to>
      <xdr:col>1</xdr:col>
      <xdr:colOff>1117600</xdr:colOff>
      <xdr:row>3</xdr:row>
      <xdr:rowOff>277928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31750"/>
          <a:ext cx="1689100" cy="117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217367</xdr:colOff>
      <xdr:row>0</xdr:row>
      <xdr:rowOff>19050</xdr:rowOff>
    </xdr:from>
    <xdr:to>
      <xdr:col>1</xdr:col>
      <xdr:colOff>1084385</xdr:colOff>
      <xdr:row>3</xdr:row>
      <xdr:rowOff>231849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" y="19050"/>
          <a:ext cx="1704975" cy="1136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232467</xdr:colOff>
      <xdr:row>0</xdr:row>
      <xdr:rowOff>0</xdr:rowOff>
    </xdr:from>
    <xdr:to>
      <xdr:col>1</xdr:col>
      <xdr:colOff>1011307</xdr:colOff>
      <xdr:row>3</xdr:row>
      <xdr:rowOff>223630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2410" y="0"/>
          <a:ext cx="1616710" cy="1147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1003300</xdr:colOff>
      <xdr:row>3</xdr:row>
      <xdr:rowOff>203200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17475"/>
          <a:ext cx="155575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L17"/>
  <sheetViews>
    <sheetView showGridLines="0" workbookViewId="0">
      <selection activeCell="G16" sqref="G16"/>
    </sheetView>
  </sheetViews>
  <sheetFormatPr defaultColWidth="9.1796875" defaultRowHeight="17"/>
  <cols>
    <col min="1" max="1" width="22.81640625" style="99" customWidth="1"/>
    <col min="2" max="2" width="7" style="99" customWidth="1"/>
    <col min="3" max="3" width="40.1796875" style="99" customWidth="1"/>
    <col min="4" max="4" width="26" style="96" customWidth="1"/>
    <col min="5" max="5" width="25.1796875" style="99" customWidth="1"/>
    <col min="6" max="6" width="20.54296875" style="99" customWidth="1"/>
    <col min="7" max="7" width="26.1796875" style="99" customWidth="1"/>
    <col min="8" max="8" width="28.26953125" style="99" customWidth="1"/>
    <col min="9" max="16384" width="9.1796875" style="99"/>
  </cols>
  <sheetData>
    <row r="1" spans="2:12" s="95" customFormat="1" ht="17.25" customHeight="1">
      <c r="D1" s="100"/>
    </row>
    <row r="2" spans="2:12" s="95" customFormat="1" ht="17.25" customHeight="1">
      <c r="D2" s="100"/>
    </row>
    <row r="3" spans="2:12" ht="34.5" customHeight="1">
      <c r="B3" s="116" t="s">
        <v>188</v>
      </c>
      <c r="C3" s="117"/>
      <c r="D3" s="117"/>
      <c r="E3" s="117"/>
      <c r="F3" s="117"/>
      <c r="G3" s="118"/>
    </row>
    <row r="4" spans="2:12" s="96" customFormat="1" ht="51">
      <c r="B4" s="101" t="s">
        <v>0</v>
      </c>
      <c r="C4" s="102" t="s">
        <v>1</v>
      </c>
      <c r="D4" s="102" t="s">
        <v>2</v>
      </c>
      <c r="E4" s="102" t="s">
        <v>3</v>
      </c>
      <c r="F4" s="101" t="s">
        <v>4</v>
      </c>
      <c r="G4" s="101" t="s">
        <v>5</v>
      </c>
    </row>
    <row r="5" spans="2:12" s="97" customFormat="1">
      <c r="B5" s="103">
        <v>13</v>
      </c>
      <c r="C5" s="104" t="s">
        <v>6</v>
      </c>
      <c r="D5" s="105">
        <v>2</v>
      </c>
      <c r="E5" s="106">
        <f>'CAPATAZ DIURNO 12 X 36H'!H145</f>
        <v>4327.0945324187096</v>
      </c>
      <c r="F5" s="107">
        <f>D5*E5-0.01</f>
        <v>8654.179064837419</v>
      </c>
      <c r="G5" s="107">
        <f>'CAPATAZ DIURNO 12 X 36H'!H152</f>
        <v>71.174532418709532</v>
      </c>
    </row>
    <row r="6" spans="2:12" s="98" customFormat="1">
      <c r="B6" s="108">
        <v>20</v>
      </c>
      <c r="C6" s="104" t="s">
        <v>7</v>
      </c>
      <c r="D6" s="105">
        <v>1</v>
      </c>
      <c r="E6" s="106">
        <f>'CUIDADOR SOCIAL'!H145</f>
        <v>4390.7339247464352</v>
      </c>
      <c r="F6" s="107">
        <f t="shared" ref="F6:F16" si="0">D6*E6</f>
        <v>4390.7339247464352</v>
      </c>
      <c r="G6" s="107">
        <f>'CUIDADOR SOCIAL'!H152</f>
        <v>76.903924746435223</v>
      </c>
    </row>
    <row r="7" spans="2:12" s="97" customFormat="1">
      <c r="B7" s="103">
        <v>21</v>
      </c>
      <c r="C7" s="104" t="s">
        <v>8</v>
      </c>
      <c r="D7" s="105">
        <v>1</v>
      </c>
      <c r="E7" s="106">
        <f>DIGITADOR!H145</f>
        <v>4672.1977474666492</v>
      </c>
      <c r="F7" s="107">
        <f t="shared" si="0"/>
        <v>4672.1977474666492</v>
      </c>
      <c r="G7" s="107">
        <f>DIGITADOR!H152</f>
        <v>69.977747466648907</v>
      </c>
    </row>
    <row r="8" spans="2:12" s="97" customFormat="1">
      <c r="B8" s="103">
        <v>26</v>
      </c>
      <c r="C8" s="104" t="s">
        <v>9</v>
      </c>
      <c r="D8" s="105">
        <v>1</v>
      </c>
      <c r="E8" s="106">
        <f>'FAXINEIRO SEM MATERIAL'!H145</f>
        <v>4009.2629897967226</v>
      </c>
      <c r="F8" s="107">
        <f t="shared" si="0"/>
        <v>4009.2629897967226</v>
      </c>
      <c r="G8" s="107">
        <f>'FAXINEIRO SEM MATERIAL'!H152</f>
        <v>69.422989796722504</v>
      </c>
      <c r="K8" s="114"/>
      <c r="L8" s="114"/>
    </row>
    <row r="9" spans="2:12" s="97" customFormat="1">
      <c r="B9" s="103">
        <v>29</v>
      </c>
      <c r="C9" s="104" t="s">
        <v>10</v>
      </c>
      <c r="D9" s="105">
        <v>1</v>
      </c>
      <c r="E9" s="106">
        <f>LAVADEIRA!H145</f>
        <v>4371.7578363036891</v>
      </c>
      <c r="F9" s="107">
        <f t="shared" si="0"/>
        <v>4371.7578363036891</v>
      </c>
      <c r="G9" s="107">
        <f>LAVADEIRA!H152</f>
        <v>76.207836303688964</v>
      </c>
    </row>
    <row r="10" spans="2:12" s="97" customFormat="1">
      <c r="B10" s="103">
        <v>31</v>
      </c>
      <c r="C10" s="104" t="s">
        <v>11</v>
      </c>
      <c r="D10" s="105">
        <v>1</v>
      </c>
      <c r="E10" s="106">
        <f>'MAQUEIRO 44H'!H145</f>
        <v>4781.1480390707411</v>
      </c>
      <c r="F10" s="107">
        <f t="shared" si="0"/>
        <v>4781.1480390707411</v>
      </c>
      <c r="G10" s="107">
        <f>'MAQUEIRO 44H'!H152</f>
        <v>71.088039070740706</v>
      </c>
    </row>
    <row r="11" spans="2:12" s="97" customFormat="1">
      <c r="B11" s="103">
        <v>40</v>
      </c>
      <c r="C11" s="104" t="s">
        <v>12</v>
      </c>
      <c r="D11" s="105">
        <v>1</v>
      </c>
      <c r="E11" s="106">
        <f>PEDREIRO!H145</f>
        <v>5205.6136275794997</v>
      </c>
      <c r="F11" s="107">
        <f t="shared" si="0"/>
        <v>5205.6136275794997</v>
      </c>
      <c r="G11" s="107">
        <f>PEDREIRO!H152</f>
        <v>76.233627579499625</v>
      </c>
    </row>
    <row r="12" spans="2:12" s="97" customFormat="1">
      <c r="B12" s="103">
        <v>41</v>
      </c>
      <c r="C12" s="104" t="s">
        <v>13</v>
      </c>
      <c r="D12" s="105">
        <v>1</v>
      </c>
      <c r="E12" s="106">
        <f>PINTOR!H145</f>
        <v>4884.9507016210155</v>
      </c>
      <c r="F12" s="107">
        <f t="shared" si="0"/>
        <v>4884.9507016210155</v>
      </c>
      <c r="G12" s="107">
        <f>PINTOR!H152</f>
        <v>71.540701621015614</v>
      </c>
    </row>
    <row r="13" spans="2:12" s="97" customFormat="1">
      <c r="B13" s="108">
        <v>47</v>
      </c>
      <c r="C13" s="109" t="s">
        <v>14</v>
      </c>
      <c r="D13" s="110">
        <v>1</v>
      </c>
      <c r="E13" s="111">
        <f>'TÉCN. CONTABILIDADE'!H145</f>
        <v>4426.2071385937998</v>
      </c>
      <c r="F13" s="107">
        <f t="shared" si="0"/>
        <v>4426.2071385937998</v>
      </c>
      <c r="G13" s="107">
        <f>'TÉCN. CONTABILIDADE'!H152</f>
        <v>71.537138593799682</v>
      </c>
      <c r="H13" s="112"/>
      <c r="I13" s="112"/>
      <c r="J13" s="112"/>
      <c r="K13" s="112"/>
    </row>
    <row r="14" spans="2:12" s="97" customFormat="1">
      <c r="B14" s="103">
        <v>51</v>
      </c>
      <c r="C14" s="104" t="s">
        <v>15</v>
      </c>
      <c r="D14" s="105">
        <v>1</v>
      </c>
      <c r="E14" s="106">
        <f>'TECNICO TELEFONIA'!H145</f>
        <v>4779.1021856906254</v>
      </c>
      <c r="F14" s="107">
        <f t="shared" si="0"/>
        <v>4779.1021856906254</v>
      </c>
      <c r="G14" s="107">
        <f>'TECNICO TELEFONIA'!H152</f>
        <v>71.532185690625738</v>
      </c>
      <c r="J14" s="114"/>
    </row>
    <row r="15" spans="2:12" s="97" customFormat="1">
      <c r="B15" s="103">
        <v>54</v>
      </c>
      <c r="C15" s="104" t="s">
        <v>16</v>
      </c>
      <c r="D15" s="105">
        <v>1</v>
      </c>
      <c r="E15" s="106">
        <f>' TÉCN SEG TRABALHO'!H145</f>
        <v>6453.8418291878443</v>
      </c>
      <c r="F15" s="107">
        <f>D15*E15</f>
        <v>6453.8418291878443</v>
      </c>
      <c r="G15" s="107">
        <f>' TÉCN SEG TRABALHO'!H152</f>
        <v>70.151829187844669</v>
      </c>
    </row>
    <row r="16" spans="2:12" s="97" customFormat="1">
      <c r="B16" s="103">
        <v>55</v>
      </c>
      <c r="C16" s="104" t="s">
        <v>17</v>
      </c>
      <c r="D16" s="105">
        <v>1</v>
      </c>
      <c r="E16" s="106">
        <f>'TÉCN. REFRIGERAÇÃO'!H145</f>
        <v>6007.2018895082656</v>
      </c>
      <c r="F16" s="107">
        <f t="shared" si="0"/>
        <v>6007.2018895082656</v>
      </c>
      <c r="G16" s="107">
        <f>'TÉCN. REFRIGERAÇÃO'!H152</f>
        <v>76.73188950826534</v>
      </c>
    </row>
    <row r="17" spans="4:4" s="97" customFormat="1">
      <c r="D17" s="113"/>
    </row>
  </sheetData>
  <mergeCells count="1">
    <mergeCell ref="B3:G3"/>
  </mergeCells>
  <pageMargins left="0.511811023622047" right="0.511811023622047" top="0.59055118110236204" bottom="0.59055118110236204" header="0.31496062992126" footer="0.31496062992126"/>
  <pageSetup paperSize="9" scale="47" fitToHeight="0" orientation="landscape"/>
  <headerFooter>
    <oddHeader>&amp;C&amp;A</oddHeader>
    <oddFooter>&amp;C&amp;A&amp;RPágina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="115" zoomScaleNormal="115" workbookViewId="0">
      <selection activeCell="J67" sqref="J67"/>
    </sheetView>
  </sheetViews>
  <sheetFormatPr defaultColWidth="12.54296875" defaultRowHeight="15.5"/>
  <cols>
    <col min="1" max="1" width="12.54296875" style="4"/>
    <col min="2" max="2" width="20.453125" style="4" customWidth="1"/>
    <col min="3" max="4" width="12.54296875" style="4"/>
    <col min="5" max="5" width="13.7265625" style="4" customWidth="1"/>
    <col min="6" max="6" width="18.7265625" style="4" customWidth="1"/>
    <col min="7" max="7" width="21.81640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174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12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12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12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175</v>
      </c>
      <c r="I19" s="271"/>
    </row>
    <row r="20" spans="1:12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12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1822.15</v>
      </c>
      <c r="I21" s="252"/>
      <c r="J21" s="84"/>
      <c r="K21" s="85" t="s">
        <v>176</v>
      </c>
      <c r="L21" s="86"/>
    </row>
    <row r="22" spans="1:12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12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12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12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12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12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12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12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12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1822.15</v>
      </c>
      <c r="I30" s="235"/>
    </row>
    <row r="31" spans="1:12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12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1822.15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151.78509500000001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202.44086500000003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354.22596000000004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435.27519200000006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32.6456394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21.763759600000004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4.3527519200000011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54.409399000000008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13.058255760000002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96.715971286440009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174.11007680000003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832.33104576643996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66.670999999999992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638.02100000000007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354.22596000000004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832.33104576643996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638.02100000000007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1824.5780057664401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7.6530300000000002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0.54664499999999994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63.410820000000001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3.5349710000000005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1.3519107742690004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1.0932899999999999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77.590666774268996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3724.3186725407095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34.636163654628596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10.428092283113987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0.74486373450814192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12.290251619384341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2.6070230707784967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51.768029548315859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112.47442391072943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112.47442391072943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112.47442391072943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  <c r="K117" s="87"/>
      <c r="L117" s="87" t="s">
        <v>177</v>
      </c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  <c r="K118" s="299">
        <v>25.42</v>
      </c>
      <c r="L118" s="299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  <c r="K119" s="299"/>
      <c r="L119" s="299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  <c r="K120" s="299">
        <v>68.760000000000005</v>
      </c>
      <c r="L120" s="299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  <c r="K121" s="299">
        <v>18</v>
      </c>
      <c r="L121" s="299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  <c r="K122" s="87"/>
      <c r="L122" s="87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3872.2930964514389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77.44586192902878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78.994779167609366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144.73697343201727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31.426070684015986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221.31035692969004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553.9140421423615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553.91404214236115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1822.15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1824.5780057664401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77.590666774268996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112.47442391072943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3872.2930964514385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553.9140421423615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4426.2071385937998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4426.2071385937998</v>
      </c>
      <c r="I147" s="127"/>
      <c r="J147" s="84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4426.2071385937998</v>
      </c>
      <c r="I150" s="82"/>
    </row>
    <row r="151" spans="1:32" s="3" customFormat="1">
      <c r="F151" s="67" t="s">
        <v>157</v>
      </c>
      <c r="G151" s="68"/>
      <c r="H151" s="69">
        <v>4354.67</v>
      </c>
      <c r="I151" s="88"/>
    </row>
    <row r="152" spans="1:32" s="3" customFormat="1">
      <c r="F152" s="70" t="s">
        <v>158</v>
      </c>
      <c r="G152" s="71"/>
      <c r="H152" s="72">
        <f>H150-H151</f>
        <v>71.537138593799682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11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K118:L118"/>
    <mergeCell ref="B119:G119"/>
    <mergeCell ref="H119:I119"/>
    <mergeCell ref="K119:L119"/>
    <mergeCell ref="B120:G120"/>
    <mergeCell ref="H120:I120"/>
    <mergeCell ref="K120:L120"/>
    <mergeCell ref="B121:G121"/>
    <mergeCell ref="H121:I121"/>
    <mergeCell ref="K121:L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0:G140"/>
    <mergeCell ref="H140:I140"/>
    <mergeCell ref="B141:G141"/>
    <mergeCell ref="H141:I141"/>
    <mergeCell ref="B142:G142"/>
    <mergeCell ref="H142:I142"/>
    <mergeCell ref="B150:D150"/>
    <mergeCell ref="A143:G143"/>
    <mergeCell ref="H143:I143"/>
    <mergeCell ref="B144:G144"/>
    <mergeCell ref="H144:I144"/>
    <mergeCell ref="B145:G145"/>
    <mergeCell ref="H145:I145"/>
    <mergeCell ref="B146:G146"/>
    <mergeCell ref="H146:I146"/>
    <mergeCell ref="B147:G147"/>
    <mergeCell ref="H147:I147"/>
  </mergeCells>
  <pageMargins left="0.7" right="0.7" top="0.75" bottom="0.75" header="0.3" footer="0.3"/>
  <pageSetup paperSize="9" scale="57" fitToHeight="0" orientation="portrait"/>
  <headerFooter>
    <oddHeader>&amp;C&amp;F</oddHeader>
    <oddFooter>&amp;C&amp;A&amp;RPágina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1" zoomScale="115" zoomScaleNormal="115" workbookViewId="0">
      <selection activeCell="J68" sqref="J68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178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179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2005.58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2005.58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2005.58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167.06481399999998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222.81993800000001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389.88475199999999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479.09295040000001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35.931971279999999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23.954647519999998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4.7909295040000002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59.886618800000001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14.372788512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106.45205811412799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191.63718015999999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916.11914429012802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55.665200000000013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627.01520000000005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389.88475199999999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916.11914429012802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627.01520000000005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1933.0190962901281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8.4234359999999988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0.60167399999999993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69.794183999999987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3.8908252000000001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1.4880032986628005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1.2033479999999999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85.401470498662789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4024.0005667887908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37.42320527113575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11.267201587008614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0.80480011335775825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13.279201870403009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2.8168003967521535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55.933607878364192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121.52481711702148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121.52481711702148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121.52481711702148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4181.0253839058123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83.620507678116255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85.292917831678565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156.27664147208347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33.931625518403443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238.95510928453129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598.07680178481303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598.0768017848128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2005.58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1933.0190962901281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85.401470498662789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121.52481711702148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4181.0253839058123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598.07680178481303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4779.1021856906254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4779.1021856906254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4779.1021856906254</v>
      </c>
      <c r="I150" s="82"/>
    </row>
    <row r="151" spans="1:32" s="3" customFormat="1">
      <c r="F151" s="67" t="s">
        <v>157</v>
      </c>
      <c r="G151" s="68"/>
      <c r="H151" s="69">
        <v>4707.57</v>
      </c>
    </row>
    <row r="152" spans="1:32" s="3" customFormat="1">
      <c r="F152" s="70" t="s">
        <v>158</v>
      </c>
      <c r="G152" s="71"/>
      <c r="H152" s="72">
        <f>H150-H151</f>
        <v>71.532185690625738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/>
  <headerFooter>
    <oddHeader>&amp;C&amp;F</oddHeader>
    <oddFooter>&amp;C&amp;A&amp;RPágina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1" zoomScale="115" zoomScaleNormal="115" workbookViewId="0">
      <selection activeCell="K76" sqref="K76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180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181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2942.18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2942.18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2942.18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245.08359399999998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326.87619799999999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571.95979199999999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702.82795840000006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52.712096879999997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35.141397920000003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7.0282795839999999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87.853494800000007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21.084838752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156.164858216688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281.13118336000002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1343.944107912688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v>0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571.35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571.95979199999999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1343.944107912688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571.35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2487.2538999126878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12.357155999999998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0.88265399999999983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102.38786399999999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5.7078291999999999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2.1828964914188007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1.7653079999999997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125.2837076914188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5554.7176076041069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51.658873750718193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15.553209301291499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1.1109435215208214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18.330568105093551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3.8883023253228748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77.210574745697087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167.75247174964403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167.75247174964403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167.75247174964403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26.58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35.5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5757.9700793537513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0.01</v>
      </c>
      <c r="I128" s="35">
        <f>H128*$I$124</f>
        <v>57.579700793537512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1.01E-2</v>
      </c>
      <c r="I129" s="35">
        <f>H129*($I$128+$I$124)</f>
        <v>58.737052779487612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211.0406278144425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45.822276987233693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322.69209145939226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0.1099</v>
      </c>
      <c r="I133" s="77">
        <f>SUM(I128:I132)</f>
        <v>695.87174983409363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0.12085365853658536</v>
      </c>
      <c r="I134" s="78">
        <f>H134*SUM($I$124)</f>
        <v>695.87174983409363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2942.18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2487.2538999126878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125.2837076914188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167.75247174964403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35.5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5757.9700793537504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695.87174983409363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6453.8418291878443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6453.8418291878443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6453.8418291878443</v>
      </c>
      <c r="I150" s="82"/>
    </row>
    <row r="151" spans="1:32" s="3" customFormat="1">
      <c r="F151" s="67" t="s">
        <v>157</v>
      </c>
      <c r="G151" s="68"/>
      <c r="H151" s="69">
        <v>6383.69</v>
      </c>
    </row>
    <row r="152" spans="1:32" s="3" customFormat="1">
      <c r="F152" s="70" t="s">
        <v>158</v>
      </c>
      <c r="G152" s="71"/>
      <c r="H152" s="72">
        <f>H150-H151</f>
        <v>70.151829187844669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/>
  <headerFooter>
    <oddHeader>&amp;C&amp;F</oddHeader>
    <oddFooter>&amp;C&amp;A&amp;RPágina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abSelected="1" topLeftCell="A61" zoomScale="115" zoomScaleNormal="115" workbookViewId="0">
      <selection activeCell="J68" sqref="J68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182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183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1820.65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1820.65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>
        <f>30%*H30</f>
        <v>546.19500000000005</v>
      </c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2366.8450000000003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197.15818850000002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262.95647950000006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460.11466800000005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565.39193360000013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42.404395020000003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28.269596680000006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5.6539193360000013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70.673991700000016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16.961758008000004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125.62726068625201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226.15677344000005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1081.1396284702523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66.760999999999996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638.11099999999999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460.11466800000005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1081.1396284702523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638.11099999999999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2179.3652964702524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9.9407490000000003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0.7100535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82.366206000000005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4.5916793000000009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1.7560372398127007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1.420107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100.7848320398127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4646.9951285100651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43.217054695143602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13.011586359828183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0.92939902570201305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15.335083924083214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3.2528965899570457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64.593232286289904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140.33925288100397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140.33925288100397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140.33925288100397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4899.514381391069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5.5E-2</v>
      </c>
      <c r="I128" s="35">
        <f>H128*$I$124</f>
        <v>269.47329097650879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5.7799999999999997E-2</v>
      </c>
      <c r="I129" s="35">
        <f>H129*($I$128+$I$124)</f>
        <v>298.76748746284596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196.4355017869203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42.651133415508689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300.36009447541329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0.2026</v>
      </c>
      <c r="I133" s="77">
        <f>SUM(I128:I132)</f>
        <v>1107.687508117197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0.22608108108108116</v>
      </c>
      <c r="I134" s="78">
        <f>H134*SUM($I$124)</f>
        <v>1107.6875081171975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2366.8450000000003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2179.3652964702524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100.7848320398127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140.33925288100397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4899.514381391069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1107.687508117197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6007.2018895082656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6007.2018895082656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6007.2018895082656</v>
      </c>
      <c r="I150" s="82"/>
    </row>
    <row r="151" spans="1:32" s="3" customFormat="1">
      <c r="F151" s="67" t="s">
        <v>157</v>
      </c>
      <c r="G151" s="68"/>
      <c r="H151" s="69">
        <v>5930.47</v>
      </c>
    </row>
    <row r="152" spans="1:32" s="3" customFormat="1">
      <c r="F152" s="70" t="s">
        <v>158</v>
      </c>
      <c r="G152" s="71"/>
      <c r="H152" s="72">
        <f>H150-H151</f>
        <v>76.73188950826534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/>
  <headerFooter>
    <oddHeader>&amp;C&amp;F</oddHeader>
    <oddFooter>&amp;C&amp;A&amp;RPágina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="115" zoomScaleNormal="115" workbookViewId="0">
      <selection activeCell="J66" sqref="J66"/>
    </sheetView>
  </sheetViews>
  <sheetFormatPr defaultColWidth="12.54296875" defaultRowHeight="15.5"/>
  <cols>
    <col min="1" max="1" width="12.54296875" style="4"/>
    <col min="2" max="2" width="20.453125" style="4" customWidth="1"/>
    <col min="3" max="3" width="14.7265625" style="4" customWidth="1"/>
    <col min="4" max="4" width="17.7265625" style="4" customWidth="1"/>
    <col min="5" max="5" width="12.54296875" style="4"/>
    <col min="6" max="6" width="18.5429687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29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47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1706.86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30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2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1706.86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1706.86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142.18143799999999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189.63214600000001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331.81358399999999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407.7347168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30.580103759999997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20.38673584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4.0773471680000002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50.9668396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12.232041504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90.596615399375992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163.09388672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779.66828679137598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17.588400000000007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</row>
    <row r="68" spans="1:12">
      <c r="A68" s="23" t="s">
        <v>54</v>
      </c>
      <c r="B68" s="218" t="s">
        <v>97</v>
      </c>
      <c r="C68" s="218"/>
      <c r="D68" s="218"/>
      <c r="E68" s="218"/>
      <c r="F68" s="218"/>
      <c r="G68" s="218"/>
      <c r="H68" s="219"/>
      <c r="I68" s="220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588.9384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331.81358399999999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779.66828679137598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588.9384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1700.420270791376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7.1688119999999991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0.5120579999999999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59.398727999999991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3.3113084000000002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1.2663734731876004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1.0241159999999998</v>
      </c>
      <c r="J87" s="89"/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72.681395873187597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3479.9616666645634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32.363643499980434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9.743892666660777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0.69599233333291266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11.483873499993059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2.4359731666651943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14.615838999991166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71.339214166623535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f>H30/220*1.5*15</f>
        <v>174.56522727272727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174.56522727272727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71.339214166623535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174.56522727272727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245.90444143935082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17.670000000000002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43.09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3768.9561081039142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75.379122162078289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2.4500000000000001E-2</v>
      </c>
      <c r="I129" s="35">
        <f>H129*($I$128+$I$124)</f>
        <v>94.186213141516816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141.4959912100918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30.722371180172839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216.35472662093548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0.13429999999999997</v>
      </c>
      <c r="I133" s="77">
        <f>SUM(I128:I132)</f>
        <v>558.1384243147952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0.14808833223467377</v>
      </c>
      <c r="I134" s="78">
        <f>H134*SUM($I$124)</f>
        <v>558.13842431479543</v>
      </c>
      <c r="N134" s="9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1706.86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1700.420270791376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72.681395873187597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245.90444143935082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43.09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3768.9561081039146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558.1384243147952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4327.0945324187096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2</v>
      </c>
      <c r="I146" s="125"/>
      <c r="M146" s="9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$H$145*$H$146-0.01</f>
        <v>8654.179064837419</v>
      </c>
      <c r="I147" s="127"/>
      <c r="J147" s="1" t="s">
        <v>154</v>
      </c>
      <c r="M147" s="9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>
      <c r="K148" s="92"/>
      <c r="L148" s="92"/>
      <c r="M148" s="92"/>
      <c r="N148" s="92"/>
    </row>
    <row r="149" spans="1:32" s="3" customFormat="1">
      <c r="F149" s="64" t="s">
        <v>155</v>
      </c>
      <c r="G149" s="65"/>
      <c r="H149" s="66"/>
      <c r="K149" s="92"/>
      <c r="L149" s="92"/>
      <c r="M149" s="92"/>
      <c r="N149" s="92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4327.0945324187096</v>
      </c>
      <c r="I150" s="82">
        <v>46.35</v>
      </c>
      <c r="K150" s="92"/>
      <c r="L150" s="92"/>
      <c r="M150" s="92"/>
      <c r="N150" s="92"/>
    </row>
    <row r="151" spans="1:32" s="3" customFormat="1">
      <c r="F151" s="67" t="s">
        <v>157</v>
      </c>
      <c r="G151" s="68"/>
      <c r="H151" s="69">
        <v>4255.92</v>
      </c>
      <c r="K151" s="92"/>
      <c r="L151" s="92"/>
      <c r="M151" s="92"/>
      <c r="N151" s="92"/>
    </row>
    <row r="152" spans="1:32" s="3" customFormat="1">
      <c r="F152" s="70" t="s">
        <v>158</v>
      </c>
      <c r="G152" s="71"/>
      <c r="H152" s="72">
        <f>H150-H151</f>
        <v>71.174532418709532</v>
      </c>
      <c r="K152" s="92"/>
      <c r="L152" s="92"/>
      <c r="M152" s="92"/>
      <c r="N152" s="9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9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9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7" fitToHeight="0" orientation="portrait" r:id="rId1"/>
  <headerFooter>
    <oddHeader>&amp;C&amp;F</oddHeader>
    <oddFooter>&amp;C&amp;A&amp;RPágina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8" zoomScale="115" zoomScaleNormal="115" workbookViewId="0">
      <selection activeCell="J67" sqref="J67"/>
    </sheetView>
  </sheetViews>
  <sheetFormatPr defaultColWidth="12.54296875" defaultRowHeight="15.5"/>
  <cols>
    <col min="1" max="1" width="12.54296875" style="4"/>
    <col min="2" max="2" width="23" style="4" customWidth="1"/>
    <col min="3" max="3" width="13.26953125" style="4" customWidth="1"/>
    <col min="4" max="4" width="14.7265625" style="4" customWidth="1"/>
    <col min="5" max="5" width="12.54296875" style="4"/>
    <col min="6" max="6" width="18.726562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159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160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1645.22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1645.22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1645.22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137.04682600000001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182.783942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319.83076800000003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393.01015360000002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29.475761519999999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19.65050768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3.930101536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49.126269200000003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11.790304608000001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87.324891079151996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157.20406144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751.51205066315197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77.286799999999999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648.63679999999999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319.83076800000003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751.51205066315197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648.63679999999999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1719.979618663152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6.9099239999999993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0.49356599999999995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57.253655999999999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3.1917268000000001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1.2206408056652003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0.9871319999999999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70.056645605665196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3435.2562642688172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31.947883257699996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9.6187175399526872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0.68705125285376345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11.336345672087097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2.4046793849881718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47.750062073336558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103.74473918091827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103.74473918091827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103.74473918091827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34.340000000000003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3573.3410034497356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5.5100000000000003E-2</v>
      </c>
      <c r="I128" s="35">
        <f>H128*$I$124</f>
        <v>196.89108929008043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0.06</v>
      </c>
      <c r="I129" s="35">
        <f>H129*($I$128+$I$124)</f>
        <v>226.21392556438894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143.57699933920841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31.174210865699688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219.53669623732173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0.20490000000000003</v>
      </c>
      <c r="I133" s="77">
        <f>SUM(I128:I132)</f>
        <v>817.39292129669923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0.22874752801582066</v>
      </c>
      <c r="I134" s="78">
        <f>H134*SUM($I$124)</f>
        <v>817.39292129669911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1645.22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1719.979618663152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70.056645605665196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103.74473918091827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34.340000000000003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3573.341003449736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817.39292129669923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4390.7339247464352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4390.7339247464352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4390.7339247464352</v>
      </c>
      <c r="I150" s="82"/>
    </row>
    <row r="151" spans="1:32" s="3" customFormat="1">
      <c r="F151" s="67" t="s">
        <v>157</v>
      </c>
      <c r="G151" s="68"/>
      <c r="H151" s="69">
        <v>4313.83</v>
      </c>
    </row>
    <row r="152" spans="1:32" s="3" customFormat="1">
      <c r="F152" s="70" t="s">
        <v>158</v>
      </c>
      <c r="G152" s="71"/>
      <c r="H152" s="72">
        <f>H150-H151</f>
        <v>76.903924746435223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/>
  <headerFooter>
    <oddHeader>&amp;C&amp;F</oddHeader>
    <oddFooter>&amp;C&amp;A&amp;RPágina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46" zoomScale="115" zoomScaleNormal="115" workbookViewId="0">
      <selection activeCell="J65" sqref="J65"/>
    </sheetView>
  </sheetViews>
  <sheetFormatPr defaultColWidth="12.54296875" defaultRowHeight="15.5"/>
  <cols>
    <col min="1" max="1" width="12.54296875" style="4"/>
    <col min="2" max="2" width="22" style="4" customWidth="1"/>
    <col min="3" max="3" width="15" style="4" customWidth="1"/>
    <col min="4" max="4" width="13.81640625" style="4" customWidth="1"/>
    <col min="5" max="5" width="12.54296875" style="4"/>
    <col min="6" max="6" width="18.7265625" style="4" customWidth="1"/>
    <col min="7" max="7" width="16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161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162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2005.58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2005.58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2005.58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167.06481399999998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222.81993800000001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389.88475199999999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479.09295040000001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35.931971279999999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23.954647519999998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4.7909295040000002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59.886618800000001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14.372788512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106.45205811412799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191.63718015999999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916.11914429012802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55.665200000000013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627.01520000000005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389.88475199999999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916.11914429012802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627.01520000000005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1933.0190962901281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8.4234359999999988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0.60167399999999993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69.794183999999987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3.8908252000000001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1.4880032986628005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1.2033479999999999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85.401470498662789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4024.0005667887908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37.42320527113575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11.267201587008614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0.80480011335775825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13.279201870403009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2.8168003967521535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16.900802380512921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82.492011619170199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82.492011619170199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82.492011619170199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23.92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8.92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32.840000000000003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4139.3325784079616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0.01</v>
      </c>
      <c r="I128" s="35">
        <f>H128*$I$124</f>
        <v>41.393325784079614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1.72E-2</v>
      </c>
      <c r="I129" s="35">
        <f>H129*($I$128+$I$124)</f>
        <v>71.908485552103116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152.78086634215944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33.17260400701322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233.6098873733325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0.11700000000000001</v>
      </c>
      <c r="I133" s="77">
        <f>SUM(I128:I132)</f>
        <v>532.86516905868791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0.12873214678092748</v>
      </c>
      <c r="I134" s="78">
        <f>H134*SUM($I$124)</f>
        <v>532.86516905868871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2005.58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1933.0190962901281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85.401470498662789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82.492011619170199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32.840000000000003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4139.3325784079616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532.86516905868791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4672.1977474666492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4672.1977474666492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4672.1977474666492</v>
      </c>
      <c r="I150" s="82"/>
    </row>
    <row r="151" spans="1:32" s="3" customFormat="1">
      <c r="F151" s="67" t="s">
        <v>157</v>
      </c>
      <c r="G151" s="68"/>
      <c r="H151" s="69">
        <v>4602.22</v>
      </c>
    </row>
    <row r="152" spans="1:32" s="3" customFormat="1">
      <c r="F152" s="70" t="s">
        <v>158</v>
      </c>
      <c r="G152" s="71"/>
      <c r="H152" s="72">
        <f>H150-H151</f>
        <v>69.977747466648907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/>
  <headerFooter>
    <oddHeader>&amp;C&amp;F</oddHeader>
    <oddFooter>&amp;C&amp;A&amp;RPágina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2" zoomScale="115" zoomScaleNormal="115" workbookViewId="0">
      <selection activeCell="L64" sqref="L64"/>
    </sheetView>
  </sheetViews>
  <sheetFormatPr defaultColWidth="12.54296875" defaultRowHeight="15.5"/>
  <cols>
    <col min="1" max="1" width="12.54296875" style="4"/>
    <col min="2" max="2" width="20.453125" style="4" customWidth="1"/>
    <col min="3" max="3" width="14.81640625" style="4" customWidth="1"/>
    <col min="4" max="4" width="13.26953125" style="4" customWidth="1"/>
    <col min="5" max="5" width="12.54296875" style="4"/>
    <col min="6" max="6" width="18.7265625" style="4" customWidth="1"/>
    <col min="7" max="7" width="22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163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164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1659.47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1659.47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1659.47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138.23385099999999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184.36711700000001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322.60096799999997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396.41419360000003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29.73106452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19.82070968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3.9641419359999999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49.551774200000004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11.892425808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88.081251746951992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158.56567744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758.02123893095199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76.431799999999996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647.78179999999998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322.60096799999997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758.02123893095199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647.78179999999998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1728.4040069309519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6.9697739999999992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0.49784099999999998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57.749555999999998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3.2193718000000002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1.2312133318202003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0.99568199999999996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70.6634381318202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3458.5374450627723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32.164398239083781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9.6839048461757624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0.69170748901255452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11.413173568707149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2.4209762115439406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14.525857269263643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70.900017623786837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70.900017623786837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70.900017623786837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22.58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165</v>
      </c>
      <c r="C121" s="176"/>
      <c r="D121" s="176"/>
      <c r="E121" s="176"/>
      <c r="F121" s="176"/>
      <c r="G121" s="176"/>
      <c r="H121" s="177">
        <v>28.5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51.08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3580.5174626865592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9.1000000000000004E-3</v>
      </c>
      <c r="I128" s="35">
        <f>H128*$I$124</f>
        <v>32.582708910447693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0.01</v>
      </c>
      <c r="I129" s="35">
        <f>H129*($I$128+$I$124)</f>
        <v>36.131001715970072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131.10289976635281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28.465767227556732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200.46314948983613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0.1089</v>
      </c>
      <c r="I133" s="77">
        <f>SUM(I128:I132)</f>
        <v>428.74552711016344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0.11974401230498821</v>
      </c>
      <c r="I134" s="78">
        <f>H134*SUM($I$124)</f>
        <v>428.74552711016452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1659.47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1728.4040069309519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70.6634381318202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70.900017623786837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51.08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3580.5174626865592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428.74552711016344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4009.2629897967226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4009.2629897967226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4009.2629897967226</v>
      </c>
      <c r="I150" s="82"/>
    </row>
    <row r="151" spans="1:32" s="3" customFormat="1">
      <c r="F151" s="67" t="s">
        <v>157</v>
      </c>
      <c r="G151" s="68"/>
      <c r="H151" s="69">
        <v>3939.84</v>
      </c>
    </row>
    <row r="152" spans="1:32" s="3" customFormat="1">
      <c r="F152" s="70" t="s">
        <v>158</v>
      </c>
      <c r="G152" s="71"/>
      <c r="H152" s="72">
        <f>H150-H151</f>
        <v>69.422989796722504</v>
      </c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6" fitToHeight="0" orientation="portrait"/>
  <headerFooter>
    <oddHeader>&amp;C&amp;F</oddHeader>
    <oddFooter>&amp;C&amp;A&amp;RPágina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49" zoomScale="115" zoomScaleNormal="115" workbookViewId="0">
      <selection activeCell="H67" sqref="H67:I67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4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166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167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1645.22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1645.22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v>0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1645.22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137.04682600000001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182.783942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319.83076800000003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393.01015360000002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29.475761519999999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19.65050768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3.930101536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49.126269200000003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11.790304608000001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87.324891079151996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157.20406144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751.51205066315197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77.286799999999999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648.63679999999999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319.83076800000003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751.51205066315197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648.63679999999999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1719.979618663152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6.9099239999999993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0.49356599999999995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57.253655999999999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3.1917268000000001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1.2206408056652003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0.9871319999999999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70.056645605665196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3435.2562642688172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31.947883257699996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9.6187175399526872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0.68705125285376345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11.336345672087097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2.4046793849881718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47.750062073336558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103.74473918091827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103.74473918091827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103.74473918091827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22.58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28.5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51.08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3590.0810034497354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0.05</v>
      </c>
      <c r="I128" s="35">
        <f>H128*$I$124</f>
        <v>179.50405017248679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5.5599999999999997E-2</v>
      </c>
      <c r="I129" s="35">
        <f>H129*($I$128+$I$124)</f>
        <v>209.58892898139553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142.95648124713063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31.039480637756192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218.58789181518446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0.19540000000000002</v>
      </c>
      <c r="I133" s="77">
        <f>SUM(I128:I132)</f>
        <v>781.67683285395367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0.21773236651285455</v>
      </c>
      <c r="I134" s="78">
        <f>H134*SUM($I$124)</f>
        <v>781.67683285395447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1645.22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1719.979618663152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70.056645605665196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103.74473918091827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51.08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3590.0810034497358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781.67683285395367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4371.7578363036891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4371.7578363036891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4371.7578363036891</v>
      </c>
      <c r="I150" s="82"/>
    </row>
    <row r="151" spans="1:32" s="3" customFormat="1">
      <c r="F151" s="67" t="s">
        <v>157</v>
      </c>
      <c r="G151" s="68"/>
      <c r="H151" s="69">
        <v>4295.55</v>
      </c>
    </row>
    <row r="152" spans="1:32" s="3" customFormat="1">
      <c r="F152" s="70" t="s">
        <v>158</v>
      </c>
      <c r="G152" s="71"/>
      <c r="H152" s="72">
        <f>H150-H151</f>
        <v>76.207836303688964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34" fitToHeight="0" orientation="portrait"/>
  <headerFooter>
    <oddHeader>&amp;C&amp;F</oddHeader>
    <oddFooter>&amp;C&amp;A&amp;RPágina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="115" zoomScaleNormal="115" workbookViewId="0">
      <selection activeCell="J83" sqref="J83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7" width="18.72656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168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169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1659.47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1659.47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>
        <f>20%*H20</f>
        <v>324.20000000000005</v>
      </c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1983.67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165.239711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220.38573700000001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385.62544800000001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473.8590896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35.539431719999996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23.692954479999997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4.7385908959999998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59.232386200000001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14.215772687999999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105.28912041367199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189.54363583999998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906.11098183767194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76.431799999999996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647.78179999999998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385.62544800000001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906.11098183767194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647.78179999999998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1939.5182298376719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8.3314140000000005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0.59510099999999999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69.031716000000003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3.8483198000000005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1.4717475759922005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1.190202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84.468500375992193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4007.6567302136641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37.271207590987075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11.221438844598259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0.80153134604273291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13.225267209705091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2.8053597111495647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4.1999999999999997E-3</v>
      </c>
      <c r="I100" s="33">
        <f>H100*I90</f>
        <v>16.832158266897387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2.0499999999999997E-2</v>
      </c>
      <c r="I101" s="34">
        <f>SUM(I95:I100)</f>
        <v>82.156962969380118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2.0499999999999997E-2</v>
      </c>
      <c r="I112" s="50">
        <f>I101</f>
        <v>82.156962969380118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82.156962969380118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24.92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/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55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79.92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4169.7336931830441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83.394673863660884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2.3199999999999998E-2</v>
      </c>
      <c r="I129" s="35">
        <f>H129*($I$128+$I$124)</f>
        <v>98.672578115483546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156.34354087761324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33.946151077402263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239.05740195353704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0.13300000000000001</v>
      </c>
      <c r="I133" s="77">
        <f>SUM(I128:I132)</f>
        <v>611.41434588769698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0.14663150955833903</v>
      </c>
      <c r="I134" s="78">
        <f>H134*SUM($I$124)</f>
        <v>611.41434588769789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1983.67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1939.5182298376719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84.468500375992193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82.156962969380118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79.92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4169.7336931830441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611.41434588769698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4781.1480390707411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4781.1480390707411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4781.1480390707411</v>
      </c>
      <c r="I150" s="82"/>
    </row>
    <row r="151" spans="1:32" s="3" customFormat="1">
      <c r="F151" s="67" t="s">
        <v>157</v>
      </c>
      <c r="G151" s="68"/>
      <c r="H151" s="69">
        <v>4710.0600000000004</v>
      </c>
    </row>
    <row r="152" spans="1:32" s="3" customFormat="1">
      <c r="F152" s="70" t="s">
        <v>158</v>
      </c>
      <c r="G152" s="71"/>
      <c r="H152" s="72">
        <f>H150-H151</f>
        <v>71.088039070740706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9" fitToHeight="0" orientation="portrait"/>
  <headerFooter>
    <oddHeader>&amp;C&amp;F</oddHeader>
    <oddFooter>&amp;C&amp;A&amp;RPágina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8" zoomScale="115" zoomScaleNormal="115" workbookViewId="0">
      <selection activeCell="H67" sqref="H67:I67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4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170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171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2015.04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2015.04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/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2015.04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167.85283200000001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223.87094400000001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391.72377600000004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481.35275519999999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36.101456639999995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24.067637759999997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4.813527552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60.169094399999999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14.440582655999998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106.95417544166399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192.54110207999997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920.44033172966385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55.0976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98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626.44760000000008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391.72377600000004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920.44033172966385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626.44760000000008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1938.611707729664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8.4631679999999996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0.60451199999999994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70.123391999999996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3.9091776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1.4950219721664004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1.2090239999999999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85.804295572166396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4039.4560033018306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37.566940830707019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11.310476809245126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0.80789120066036613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13.33020481089604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2.8276192023112814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56.148438445895444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121.99157129971528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121.99157129971528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121.99157129971528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4273.6275746015463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0.05</v>
      </c>
      <c r="I128" s="35">
        <f>H128*$I$124</f>
        <v>213.68137873007731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5.5899999999999998E-2</v>
      </c>
      <c r="I129" s="35">
        <f>H129*($I$128+$I$124)</f>
        <v>250.84057049123774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170.22356562184964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36.95985675581445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260.28068137897498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0.19569999999999999</v>
      </c>
      <c r="I133" s="77">
        <f>SUM(I128:I132)</f>
        <v>931.98605297795416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0.21807844429795664</v>
      </c>
      <c r="I134" s="78">
        <f>H134*SUM($I$124)</f>
        <v>931.98605297795484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2015.04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1938.611707729664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85.804295572166396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121.99157129971528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4273.6275746015453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931.98605297795416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5205.6136275794997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5205.6136275794997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5205.6136275794997</v>
      </c>
      <c r="I150" s="82"/>
    </row>
    <row r="151" spans="1:32" s="3" customFormat="1">
      <c r="F151" s="67" t="s">
        <v>157</v>
      </c>
      <c r="G151" s="68"/>
      <c r="H151" s="69">
        <v>5129.38</v>
      </c>
    </row>
    <row r="152" spans="1:32" s="3" customFormat="1">
      <c r="F152" s="70" t="s">
        <v>158</v>
      </c>
      <c r="G152" s="71"/>
      <c r="H152" s="72">
        <f>H150-H151</f>
        <v>76.233627579499625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/>
  <headerFooter>
    <oddHeader>&amp;C&amp;F</oddHeader>
    <oddFooter>&amp;C&amp;A&amp;RPágina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1" zoomScale="115" zoomScaleNormal="115" workbookViewId="0">
      <selection activeCell="K78" sqref="K78"/>
    </sheetView>
  </sheetViews>
  <sheetFormatPr defaultColWidth="12.54296875" defaultRowHeight="15.5"/>
  <cols>
    <col min="1" max="1" width="12.54296875" style="4"/>
    <col min="2" max="2" width="20.453125" style="4" customWidth="1"/>
    <col min="3" max="5" width="12.54296875" style="4"/>
    <col min="6" max="6" width="18.7265625" style="4" customWidth="1"/>
    <col min="7" max="7" width="20.26953125" style="4" customWidth="1"/>
    <col min="8" max="8" width="20.81640625" style="4" customWidth="1"/>
    <col min="9" max="9" width="18.81640625" style="4" customWidth="1"/>
    <col min="10" max="10" width="19.26953125" style="1" customWidth="1"/>
    <col min="11" max="32" width="12.54296875" style="1"/>
    <col min="33" max="16384" width="12.54296875" style="4"/>
  </cols>
  <sheetData>
    <row r="1" spans="1:9" ht="24.5" customHeight="1">
      <c r="A1" s="5"/>
      <c r="B1" s="6"/>
      <c r="C1" s="282" t="s">
        <v>18</v>
      </c>
      <c r="D1" s="283"/>
      <c r="E1" s="283"/>
      <c r="F1" s="283"/>
      <c r="G1" s="283"/>
      <c r="H1" s="283"/>
      <c r="I1" s="284"/>
    </row>
    <row r="2" spans="1:9" ht="24.5" customHeight="1">
      <c r="A2" s="7"/>
      <c r="B2" s="8"/>
      <c r="C2" s="285" t="s">
        <v>19</v>
      </c>
      <c r="D2" s="286"/>
      <c r="E2" s="286"/>
      <c r="F2" s="286"/>
      <c r="G2" s="286"/>
      <c r="H2" s="286"/>
      <c r="I2" s="287"/>
    </row>
    <row r="3" spans="1:9" ht="24.5" customHeight="1">
      <c r="A3" s="7"/>
      <c r="B3" s="8"/>
      <c r="C3" s="285" t="s">
        <v>185</v>
      </c>
      <c r="D3" s="286"/>
      <c r="E3" s="286"/>
      <c r="F3" s="286"/>
      <c r="G3" s="286"/>
      <c r="H3" s="286"/>
      <c r="I3" s="287"/>
    </row>
    <row r="4" spans="1:9" ht="24.5" customHeight="1">
      <c r="A4" s="7"/>
      <c r="B4" s="8"/>
      <c r="C4" s="288" t="s">
        <v>20</v>
      </c>
      <c r="D4" s="289"/>
      <c r="E4" s="289"/>
      <c r="F4" s="289"/>
      <c r="G4" s="289"/>
      <c r="H4" s="289"/>
      <c r="I4" s="290"/>
    </row>
    <row r="5" spans="1:9" ht="18" customHeight="1">
      <c r="A5" s="291" t="s">
        <v>21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 t="s">
        <v>22</v>
      </c>
      <c r="B6" s="295"/>
      <c r="C6" s="295"/>
      <c r="D6" s="295"/>
      <c r="E6" s="164" t="s">
        <v>23</v>
      </c>
      <c r="F6" s="164"/>
      <c r="G6" s="164"/>
      <c r="H6" s="164"/>
      <c r="I6" s="165"/>
    </row>
    <row r="7" spans="1:9">
      <c r="A7" s="276" t="s">
        <v>24</v>
      </c>
      <c r="B7" s="277"/>
      <c r="C7" s="277"/>
      <c r="D7" s="277"/>
      <c r="E7" s="278" t="s">
        <v>25</v>
      </c>
      <c r="F7" s="278"/>
      <c r="G7" s="278"/>
      <c r="H7" s="278"/>
      <c r="I7" s="279"/>
    </row>
    <row r="8" spans="1:9">
      <c r="A8" s="166" t="s">
        <v>26</v>
      </c>
      <c r="B8" s="167"/>
      <c r="C8" s="167"/>
      <c r="D8" s="167"/>
      <c r="E8" s="274" t="s">
        <v>27</v>
      </c>
      <c r="F8" s="274"/>
      <c r="G8" s="274"/>
      <c r="H8" s="274"/>
      <c r="I8" s="275"/>
    </row>
    <row r="9" spans="1:9">
      <c r="A9" s="276" t="s">
        <v>28</v>
      </c>
      <c r="B9" s="277"/>
      <c r="C9" s="277"/>
      <c r="D9" s="277"/>
      <c r="E9" s="278" t="s">
        <v>172</v>
      </c>
      <c r="F9" s="278"/>
      <c r="G9" s="278"/>
      <c r="H9" s="278"/>
      <c r="I9" s="279"/>
    </row>
    <row r="10" spans="1:9">
      <c r="A10" s="166" t="s">
        <v>30</v>
      </c>
      <c r="B10" s="167"/>
      <c r="C10" s="167"/>
      <c r="D10" s="167"/>
      <c r="E10" s="280" t="s">
        <v>31</v>
      </c>
      <c r="F10" s="280"/>
      <c r="G10" s="280"/>
      <c r="H10" s="280"/>
      <c r="I10" s="281"/>
    </row>
    <row r="11" spans="1:9">
      <c r="A11" s="276" t="s">
        <v>32</v>
      </c>
      <c r="B11" s="277"/>
      <c r="C11" s="277"/>
      <c r="D11" s="277"/>
      <c r="E11" s="278" t="s">
        <v>31</v>
      </c>
      <c r="F11" s="278"/>
      <c r="G11" s="278"/>
      <c r="H11" s="278"/>
      <c r="I11" s="279"/>
    </row>
    <row r="12" spans="1:9">
      <c r="A12" s="166" t="s">
        <v>33</v>
      </c>
      <c r="B12" s="167"/>
      <c r="C12" s="167"/>
      <c r="D12" s="167"/>
      <c r="E12" s="156" t="s">
        <v>34</v>
      </c>
      <c r="F12" s="156"/>
      <c r="G12" s="156"/>
      <c r="H12" s="156"/>
      <c r="I12" s="157"/>
    </row>
    <row r="13" spans="1:9">
      <c r="A13" s="9" t="s">
        <v>35</v>
      </c>
      <c r="B13" s="10"/>
      <c r="C13" s="10"/>
      <c r="D13" s="10"/>
      <c r="E13" s="10"/>
      <c r="F13" s="10"/>
      <c r="G13" s="11"/>
      <c r="H13" s="260" t="s">
        <v>31</v>
      </c>
      <c r="I13" s="261"/>
    </row>
    <row r="14" spans="1:9">
      <c r="A14" s="12" t="s">
        <v>36</v>
      </c>
      <c r="B14" s="13"/>
      <c r="C14" s="13"/>
      <c r="D14" s="13"/>
      <c r="E14" s="13"/>
      <c r="F14" s="13"/>
      <c r="G14" s="14"/>
      <c r="H14" s="262" t="s">
        <v>31</v>
      </c>
      <c r="I14" s="263"/>
    </row>
    <row r="15" spans="1:9">
      <c r="A15" s="9" t="s">
        <v>37</v>
      </c>
      <c r="B15" s="10"/>
      <c r="C15" s="10"/>
      <c r="D15" s="10"/>
      <c r="E15" s="10"/>
      <c r="F15" s="10"/>
      <c r="G15" s="11"/>
      <c r="H15" s="264" t="s">
        <v>38</v>
      </c>
      <c r="I15" s="261"/>
    </row>
    <row r="16" spans="1:9">
      <c r="A16" s="12" t="s">
        <v>39</v>
      </c>
      <c r="B16" s="13"/>
      <c r="C16" s="13"/>
      <c r="D16" s="13"/>
      <c r="E16" s="13"/>
      <c r="F16" s="13"/>
      <c r="G16" s="14"/>
      <c r="H16" s="265" t="s">
        <v>40</v>
      </c>
      <c r="I16" s="266"/>
    </row>
    <row r="17" spans="1:9" ht="15" customHeight="1">
      <c r="A17" s="15" t="s">
        <v>41</v>
      </c>
      <c r="B17" s="16"/>
      <c r="C17" s="16"/>
      <c r="D17" s="16"/>
      <c r="E17" s="16"/>
      <c r="F17" s="16"/>
      <c r="G17" s="16"/>
      <c r="H17" s="16"/>
      <c r="I17" s="31"/>
    </row>
    <row r="18" spans="1:9" ht="15" customHeight="1">
      <c r="A18" s="17" t="s">
        <v>42</v>
      </c>
      <c r="B18" s="253" t="s">
        <v>43</v>
      </c>
      <c r="C18" s="253"/>
      <c r="D18" s="253"/>
      <c r="E18" s="253"/>
      <c r="F18" s="253"/>
      <c r="G18" s="253"/>
      <c r="H18" s="267" t="s">
        <v>44</v>
      </c>
      <c r="I18" s="268"/>
    </row>
    <row r="19" spans="1:9">
      <c r="A19" s="18" t="s">
        <v>45</v>
      </c>
      <c r="B19" s="269" t="s">
        <v>46</v>
      </c>
      <c r="C19" s="269"/>
      <c r="D19" s="269"/>
      <c r="E19" s="269"/>
      <c r="F19" s="269"/>
      <c r="G19" s="269"/>
      <c r="H19" s="270" t="s">
        <v>173</v>
      </c>
      <c r="I19" s="271"/>
    </row>
    <row r="20" spans="1:9">
      <c r="A20" s="19" t="s">
        <v>48</v>
      </c>
      <c r="B20" s="202" t="s">
        <v>49</v>
      </c>
      <c r="C20" s="202"/>
      <c r="D20" s="202"/>
      <c r="E20" s="202"/>
      <c r="F20" s="202"/>
      <c r="G20" s="202"/>
      <c r="H20" s="272">
        <v>1621</v>
      </c>
      <c r="I20" s="273"/>
    </row>
    <row r="21" spans="1:9">
      <c r="A21" s="21" t="s">
        <v>50</v>
      </c>
      <c r="B21" s="249" t="s">
        <v>51</v>
      </c>
      <c r="C21" s="250"/>
      <c r="D21" s="250"/>
      <c r="E21" s="250"/>
      <c r="F21" s="250"/>
      <c r="G21" s="250"/>
      <c r="H21" s="251">
        <v>2015.04</v>
      </c>
      <c r="I21" s="252"/>
    </row>
    <row r="22" spans="1:9">
      <c r="A22" s="17" t="s">
        <v>52</v>
      </c>
      <c r="B22" s="253" t="s">
        <v>53</v>
      </c>
      <c r="C22" s="253"/>
      <c r="D22" s="253"/>
      <c r="E22" s="253"/>
      <c r="F22" s="253"/>
      <c r="G22" s="253"/>
      <c r="H22" s="254">
        <v>46023</v>
      </c>
      <c r="I22" s="255"/>
    </row>
    <row r="23" spans="1:9">
      <c r="A23" s="18" t="s">
        <v>54</v>
      </c>
      <c r="B23" s="243" t="s">
        <v>55</v>
      </c>
      <c r="C23" s="243"/>
      <c r="D23" s="243"/>
      <c r="E23" s="243" t="s">
        <v>56</v>
      </c>
      <c r="F23" s="243"/>
      <c r="G23" s="243"/>
      <c r="H23" s="243" t="s">
        <v>57</v>
      </c>
      <c r="I23" s="256"/>
    </row>
    <row r="24" spans="1:9">
      <c r="A24" s="17" t="s">
        <v>58</v>
      </c>
      <c r="B24" s="257">
        <v>0.06</v>
      </c>
      <c r="C24" s="257"/>
      <c r="D24" s="257"/>
      <c r="E24" s="246">
        <v>44</v>
      </c>
      <c r="F24" s="246"/>
      <c r="G24" s="246"/>
      <c r="H24" s="258">
        <v>4</v>
      </c>
      <c r="I24" s="259"/>
    </row>
    <row r="25" spans="1:9">
      <c r="A25" s="18" t="s">
        <v>59</v>
      </c>
      <c r="B25" s="243" t="s">
        <v>60</v>
      </c>
      <c r="C25" s="243"/>
      <c r="D25" s="243"/>
      <c r="E25" s="243" t="s">
        <v>61</v>
      </c>
      <c r="F25" s="243"/>
      <c r="G25" s="243"/>
      <c r="H25" s="244" t="s">
        <v>62</v>
      </c>
      <c r="I25" s="245"/>
    </row>
    <row r="26" spans="1:9">
      <c r="A26" s="17" t="s">
        <v>63</v>
      </c>
      <c r="B26" s="246" t="s">
        <v>64</v>
      </c>
      <c r="C26" s="246"/>
      <c r="D26" s="246"/>
      <c r="E26" s="246">
        <v>1</v>
      </c>
      <c r="F26" s="246"/>
      <c r="G26" s="246"/>
      <c r="H26" s="247">
        <v>1</v>
      </c>
      <c r="I26" s="248"/>
    </row>
    <row r="27" spans="1:9">
      <c r="A27" s="238"/>
      <c r="B27" s="239"/>
      <c r="C27" s="239"/>
      <c r="D27" s="239"/>
      <c r="E27" s="239"/>
      <c r="F27" s="239"/>
      <c r="G27" s="239"/>
      <c r="H27" s="239"/>
      <c r="I27" s="240"/>
    </row>
    <row r="28" spans="1:9">
      <c r="A28" s="160" t="s">
        <v>65</v>
      </c>
      <c r="B28" s="161"/>
      <c r="C28" s="161"/>
      <c r="D28" s="161"/>
      <c r="E28" s="161"/>
      <c r="F28" s="161"/>
      <c r="G28" s="161"/>
      <c r="H28" s="161"/>
      <c r="I28" s="162"/>
    </row>
    <row r="29" spans="1:9">
      <c r="A29" s="193" t="s">
        <v>66</v>
      </c>
      <c r="B29" s="194"/>
      <c r="C29" s="194"/>
      <c r="D29" s="194"/>
      <c r="E29" s="194"/>
      <c r="F29" s="194"/>
      <c r="G29" s="194"/>
      <c r="H29" s="194" t="s">
        <v>67</v>
      </c>
      <c r="I29" s="195"/>
    </row>
    <row r="30" spans="1:9">
      <c r="A30" s="22" t="s">
        <v>42</v>
      </c>
      <c r="B30" s="187" t="s">
        <v>68</v>
      </c>
      <c r="C30" s="188"/>
      <c r="D30" s="188"/>
      <c r="E30" s="188"/>
      <c r="F30" s="188"/>
      <c r="G30" s="189"/>
      <c r="H30" s="234">
        <f>H21</f>
        <v>2015.04</v>
      </c>
      <c r="I30" s="235"/>
    </row>
    <row r="31" spans="1:9">
      <c r="A31" s="23" t="s">
        <v>45</v>
      </c>
      <c r="B31" s="231" t="s">
        <v>69</v>
      </c>
      <c r="C31" s="232"/>
      <c r="D31" s="232"/>
      <c r="E31" s="232"/>
      <c r="F31" s="232"/>
      <c r="G31" s="233"/>
      <c r="H31" s="234"/>
      <c r="I31" s="235"/>
    </row>
    <row r="32" spans="1:9">
      <c r="A32" s="22" t="s">
        <v>48</v>
      </c>
      <c r="B32" s="187" t="s">
        <v>70</v>
      </c>
      <c r="C32" s="188"/>
      <c r="D32" s="188"/>
      <c r="E32" s="188"/>
      <c r="F32" s="188"/>
      <c r="G32" s="189"/>
      <c r="H32" s="241"/>
      <c r="I32" s="242"/>
    </row>
    <row r="33" spans="1:9">
      <c r="A33" s="23" t="s">
        <v>50</v>
      </c>
      <c r="B33" s="231" t="s">
        <v>71</v>
      </c>
      <c r="C33" s="232"/>
      <c r="D33" s="232"/>
      <c r="E33" s="232"/>
      <c r="F33" s="232"/>
      <c r="G33" s="233"/>
      <c r="H33" s="234"/>
      <c r="I33" s="235"/>
    </row>
    <row r="34" spans="1:9">
      <c r="A34" s="23" t="s">
        <v>52</v>
      </c>
      <c r="B34" s="231" t="s">
        <v>72</v>
      </c>
      <c r="C34" s="232"/>
      <c r="D34" s="232"/>
      <c r="E34" s="232"/>
      <c r="F34" s="232"/>
      <c r="G34" s="233"/>
      <c r="H34" s="234"/>
      <c r="I34" s="235"/>
    </row>
    <row r="35" spans="1:9">
      <c r="A35" s="23" t="s">
        <v>54</v>
      </c>
      <c r="B35" s="231" t="s">
        <v>73</v>
      </c>
      <c r="C35" s="232"/>
      <c r="D35" s="232"/>
      <c r="E35" s="232"/>
      <c r="F35" s="232"/>
      <c r="G35" s="233"/>
      <c r="H35" s="234"/>
      <c r="I35" s="235"/>
    </row>
    <row r="36" spans="1:9">
      <c r="A36" s="19" t="s">
        <v>58</v>
      </c>
      <c r="B36" s="228" t="s">
        <v>74</v>
      </c>
      <c r="C36" s="229"/>
      <c r="D36" s="229"/>
      <c r="E36" s="229"/>
      <c r="F36" s="229"/>
      <c r="G36" s="230"/>
      <c r="H36" s="234"/>
      <c r="I36" s="235"/>
    </row>
    <row r="37" spans="1:9">
      <c r="A37" s="19" t="s">
        <v>59</v>
      </c>
      <c r="B37" s="228" t="s">
        <v>75</v>
      </c>
      <c r="C37" s="229"/>
      <c r="D37" s="229"/>
      <c r="E37" s="229"/>
      <c r="F37" s="229"/>
      <c r="G37" s="230"/>
      <c r="H37" s="236"/>
      <c r="I37" s="237"/>
    </row>
    <row r="38" spans="1:9">
      <c r="A38" s="147" t="s">
        <v>76</v>
      </c>
      <c r="B38" s="148"/>
      <c r="C38" s="148"/>
      <c r="D38" s="148"/>
      <c r="E38" s="148"/>
      <c r="F38" s="148"/>
      <c r="G38" s="148"/>
      <c r="H38" s="182">
        <f>SUM(H30:H37)</f>
        <v>2015.04</v>
      </c>
      <c r="I38" s="183"/>
    </row>
    <row r="39" spans="1:9">
      <c r="A39" s="238"/>
      <c r="B39" s="239"/>
      <c r="C39" s="239"/>
      <c r="D39" s="239"/>
      <c r="E39" s="239"/>
      <c r="F39" s="239"/>
      <c r="G39" s="239"/>
      <c r="H39" s="239"/>
      <c r="I39" s="240"/>
    </row>
    <row r="40" spans="1:9">
      <c r="A40" s="160" t="s">
        <v>77</v>
      </c>
      <c r="B40" s="161"/>
      <c r="C40" s="161"/>
      <c r="D40" s="161"/>
      <c r="E40" s="161"/>
      <c r="F40" s="161"/>
      <c r="G40" s="161"/>
      <c r="H40" s="161"/>
      <c r="I40" s="162"/>
    </row>
    <row r="41" spans="1:9">
      <c r="A41" s="222" t="s">
        <v>78</v>
      </c>
      <c r="B41" s="223"/>
      <c r="C41" s="223"/>
      <c r="D41" s="223"/>
      <c r="E41" s="223"/>
      <c r="F41" s="223"/>
      <c r="G41" s="223"/>
      <c r="H41" s="223"/>
      <c r="I41" s="224"/>
    </row>
    <row r="42" spans="1:9">
      <c r="A42" s="179" t="s">
        <v>66</v>
      </c>
      <c r="B42" s="180"/>
      <c r="C42" s="180"/>
      <c r="D42" s="180"/>
      <c r="E42" s="180"/>
      <c r="F42" s="180"/>
      <c r="G42" s="181"/>
      <c r="H42" s="221" t="s">
        <v>67</v>
      </c>
      <c r="I42" s="184"/>
    </row>
    <row r="43" spans="1:9">
      <c r="A43" s="225" t="s">
        <v>79</v>
      </c>
      <c r="B43" s="226"/>
      <c r="C43" s="226"/>
      <c r="D43" s="226"/>
      <c r="E43" s="226"/>
      <c r="F43" s="226"/>
      <c r="G43" s="227"/>
      <c r="H43" s="24" t="s">
        <v>80</v>
      </c>
      <c r="I43" s="32" t="s">
        <v>81</v>
      </c>
    </row>
    <row r="44" spans="1:9">
      <c r="A44" s="22" t="s">
        <v>42</v>
      </c>
      <c r="B44" s="228" t="s">
        <v>82</v>
      </c>
      <c r="C44" s="229"/>
      <c r="D44" s="229"/>
      <c r="E44" s="229"/>
      <c r="F44" s="229"/>
      <c r="G44" s="230"/>
      <c r="H44" s="26">
        <v>8.3299999999999999E-2</v>
      </c>
      <c r="I44" s="33">
        <f>H44*($H$38)</f>
        <v>167.85283200000001</v>
      </c>
    </row>
    <row r="45" spans="1:9">
      <c r="A45" s="22" t="s">
        <v>45</v>
      </c>
      <c r="B45" s="228" t="s">
        <v>83</v>
      </c>
      <c r="C45" s="229"/>
      <c r="D45" s="229"/>
      <c r="E45" s="229"/>
      <c r="F45" s="229"/>
      <c r="G45" s="230"/>
      <c r="H45" s="26">
        <v>0.1111</v>
      </c>
      <c r="I45" s="33">
        <f>H45*($H$38)</f>
        <v>223.87094400000001</v>
      </c>
    </row>
    <row r="46" spans="1:9">
      <c r="A46" s="147" t="s">
        <v>76</v>
      </c>
      <c r="B46" s="148"/>
      <c r="C46" s="148"/>
      <c r="D46" s="148"/>
      <c r="E46" s="148"/>
      <c r="F46" s="148"/>
      <c r="G46" s="148"/>
      <c r="H46" s="27">
        <f>SUM(H44:H45)</f>
        <v>0.19440000000000002</v>
      </c>
      <c r="I46" s="34">
        <f>SUM(I44:I45)</f>
        <v>391.72377600000004</v>
      </c>
    </row>
    <row r="47" spans="1:9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>
      <c r="A48" s="196" t="s">
        <v>84</v>
      </c>
      <c r="B48" s="197"/>
      <c r="C48" s="197"/>
      <c r="D48" s="197"/>
      <c r="E48" s="197"/>
      <c r="F48" s="197"/>
      <c r="G48" s="197"/>
      <c r="H48" s="197"/>
      <c r="I48" s="198"/>
    </row>
    <row r="49" spans="1:32">
      <c r="A49" s="179" t="s">
        <v>66</v>
      </c>
      <c r="B49" s="180"/>
      <c r="C49" s="180"/>
      <c r="D49" s="180"/>
      <c r="E49" s="180"/>
      <c r="F49" s="180"/>
      <c r="G49" s="181"/>
      <c r="H49" s="221" t="s">
        <v>67</v>
      </c>
      <c r="I49" s="184"/>
    </row>
    <row r="50" spans="1:32">
      <c r="A50" s="185" t="s">
        <v>79</v>
      </c>
      <c r="B50" s="186"/>
      <c r="C50" s="186"/>
      <c r="D50" s="186"/>
      <c r="E50" s="186"/>
      <c r="F50" s="186"/>
      <c r="G50" s="186"/>
      <c r="H50" s="24" t="s">
        <v>80</v>
      </c>
      <c r="I50" s="32" t="s">
        <v>81</v>
      </c>
    </row>
    <row r="51" spans="1:32">
      <c r="A51" s="22" t="s">
        <v>42</v>
      </c>
      <c r="B51" s="176" t="s">
        <v>85</v>
      </c>
      <c r="C51" s="176"/>
      <c r="D51" s="176"/>
      <c r="E51" s="176"/>
      <c r="F51" s="176"/>
      <c r="G51" s="176"/>
      <c r="H51" s="28">
        <v>0.2</v>
      </c>
      <c r="I51" s="35">
        <f>H51*($I$46+$H$38)</f>
        <v>481.35275519999999</v>
      </c>
    </row>
    <row r="52" spans="1:32">
      <c r="A52" s="22" t="s">
        <v>45</v>
      </c>
      <c r="B52" s="176" t="s">
        <v>86</v>
      </c>
      <c r="C52" s="176"/>
      <c r="D52" s="176"/>
      <c r="E52" s="176"/>
      <c r="F52" s="176"/>
      <c r="G52" s="176"/>
      <c r="H52" s="28">
        <v>1.4999999999999999E-2</v>
      </c>
      <c r="I52" s="35">
        <f t="shared" ref="I52:I58" si="0">H52*($I$46+$H$38)</f>
        <v>36.101456639999995</v>
      </c>
    </row>
    <row r="53" spans="1:32">
      <c r="A53" s="22" t="s">
        <v>48</v>
      </c>
      <c r="B53" s="176" t="s">
        <v>87</v>
      </c>
      <c r="C53" s="176"/>
      <c r="D53" s="176"/>
      <c r="E53" s="176"/>
      <c r="F53" s="176"/>
      <c r="G53" s="176"/>
      <c r="H53" s="28">
        <v>0.01</v>
      </c>
      <c r="I53" s="35">
        <f t="shared" si="0"/>
        <v>24.067637759999997</v>
      </c>
    </row>
    <row r="54" spans="1:32">
      <c r="A54" s="22" t="s">
        <v>50</v>
      </c>
      <c r="B54" s="176" t="s">
        <v>88</v>
      </c>
      <c r="C54" s="176"/>
      <c r="D54" s="176"/>
      <c r="E54" s="176"/>
      <c r="F54" s="176"/>
      <c r="G54" s="176"/>
      <c r="H54" s="28">
        <v>2E-3</v>
      </c>
      <c r="I54" s="35">
        <f t="shared" si="0"/>
        <v>4.813527552</v>
      </c>
    </row>
    <row r="55" spans="1:32">
      <c r="A55" s="22" t="s">
        <v>52</v>
      </c>
      <c r="B55" s="176" t="s">
        <v>89</v>
      </c>
      <c r="C55" s="176"/>
      <c r="D55" s="176"/>
      <c r="E55" s="176"/>
      <c r="F55" s="176"/>
      <c r="G55" s="176"/>
      <c r="H55" s="28">
        <v>2.5000000000000001E-2</v>
      </c>
      <c r="I55" s="35">
        <f t="shared" si="0"/>
        <v>60.169094399999999</v>
      </c>
    </row>
    <row r="56" spans="1:32">
      <c r="A56" s="22" t="s">
        <v>54</v>
      </c>
      <c r="B56" s="176" t="s">
        <v>90</v>
      </c>
      <c r="C56" s="176"/>
      <c r="D56" s="176"/>
      <c r="E56" s="176"/>
      <c r="F56" s="176"/>
      <c r="G56" s="176"/>
      <c r="H56" s="28">
        <v>6.0000000000000001E-3</v>
      </c>
      <c r="I56" s="35">
        <f t="shared" si="0"/>
        <v>14.440582655999998</v>
      </c>
    </row>
    <row r="57" spans="1:32" s="1" customFormat="1">
      <c r="A57" s="19" t="s">
        <v>58</v>
      </c>
      <c r="B57" s="115" t="s">
        <v>186</v>
      </c>
      <c r="C57" s="20"/>
      <c r="D57" s="20"/>
      <c r="E57" s="20"/>
      <c r="F57" s="20"/>
      <c r="G57" s="20"/>
      <c r="H57" s="29">
        <f>(1.4813*3)/100</f>
        <v>4.4438999999999999E-2</v>
      </c>
      <c r="I57" s="36">
        <f t="shared" si="0"/>
        <v>106.95417544166399</v>
      </c>
    </row>
    <row r="58" spans="1:32">
      <c r="A58" s="22" t="s">
        <v>59</v>
      </c>
      <c r="B58" s="176" t="s">
        <v>91</v>
      </c>
      <c r="C58" s="176"/>
      <c r="D58" s="176"/>
      <c r="E58" s="176"/>
      <c r="F58" s="176"/>
      <c r="G58" s="176"/>
      <c r="H58" s="28">
        <v>0.08</v>
      </c>
      <c r="I58" s="35">
        <f t="shared" si="0"/>
        <v>192.54110207999997</v>
      </c>
    </row>
    <row r="59" spans="1:32">
      <c r="A59" s="147" t="s">
        <v>76</v>
      </c>
      <c r="B59" s="148"/>
      <c r="C59" s="148"/>
      <c r="D59" s="148"/>
      <c r="E59" s="148"/>
      <c r="F59" s="148"/>
      <c r="G59" s="148"/>
      <c r="H59" s="30">
        <f>SUM(H51:H58)</f>
        <v>0.38243900000000008</v>
      </c>
      <c r="I59" s="37">
        <f>SUM(I51:I58)</f>
        <v>920.44033172966385</v>
      </c>
    </row>
    <row r="60" spans="1:32">
      <c r="A60" s="213"/>
      <c r="B60" s="214"/>
      <c r="C60" s="214"/>
      <c r="D60" s="214"/>
      <c r="E60" s="214"/>
      <c r="F60" s="214"/>
      <c r="G60" s="214"/>
      <c r="H60" s="214"/>
      <c r="I60" s="215"/>
    </row>
    <row r="61" spans="1:32">
      <c r="A61" s="196" t="s">
        <v>92</v>
      </c>
      <c r="B61" s="197"/>
      <c r="C61" s="197"/>
      <c r="D61" s="197"/>
      <c r="E61" s="197"/>
      <c r="F61" s="197"/>
      <c r="G61" s="197"/>
      <c r="H61" s="197"/>
      <c r="I61" s="198"/>
    </row>
    <row r="62" spans="1:32">
      <c r="A62" s="199" t="s">
        <v>66</v>
      </c>
      <c r="B62" s="200"/>
      <c r="C62" s="200"/>
      <c r="D62" s="200"/>
      <c r="E62" s="200"/>
      <c r="F62" s="200"/>
      <c r="G62" s="200"/>
      <c r="H62" s="200" t="s">
        <v>67</v>
      </c>
      <c r="I62" s="201"/>
    </row>
    <row r="63" spans="1:32">
      <c r="A63" s="22" t="s">
        <v>42</v>
      </c>
      <c r="B63" s="176" t="s">
        <v>93</v>
      </c>
      <c r="C63" s="176"/>
      <c r="D63" s="176"/>
      <c r="E63" s="176"/>
      <c r="F63" s="176"/>
      <c r="G63" s="176"/>
      <c r="H63" s="216">
        <f>$H$24*$E$24-$B$24*$H$21</f>
        <v>55.0976</v>
      </c>
      <c r="I63" s="217"/>
      <c r="AE63" s="4"/>
      <c r="AF63" s="4"/>
    </row>
    <row r="64" spans="1:32" s="1" customFormat="1">
      <c r="A64" s="19" t="s">
        <v>45</v>
      </c>
      <c r="B64" s="202" t="s">
        <v>94</v>
      </c>
      <c r="C64" s="202"/>
      <c r="D64" s="202"/>
      <c r="E64" s="202"/>
      <c r="F64" s="202"/>
      <c r="G64" s="202"/>
      <c r="H64" s="216">
        <v>505.99</v>
      </c>
      <c r="I64" s="217"/>
    </row>
    <row r="65" spans="1:12" s="1" customFormat="1">
      <c r="A65" s="19" t="s">
        <v>48</v>
      </c>
      <c r="B65" s="202" t="s">
        <v>95</v>
      </c>
      <c r="C65" s="202"/>
      <c r="D65" s="202"/>
      <c r="E65" s="202"/>
      <c r="F65" s="202"/>
      <c r="G65" s="202"/>
      <c r="H65" s="216">
        <v>0</v>
      </c>
      <c r="I65" s="217"/>
    </row>
    <row r="66" spans="1:12" s="1" customFormat="1">
      <c r="A66" s="19" t="s">
        <v>50</v>
      </c>
      <c r="B66" s="202" t="s">
        <v>187</v>
      </c>
      <c r="C66" s="202"/>
      <c r="D66" s="202"/>
      <c r="E66" s="202"/>
      <c r="F66" s="202"/>
      <c r="G66" s="202"/>
      <c r="H66" s="216">
        <v>60.75</v>
      </c>
      <c r="I66" s="217"/>
      <c r="K66" s="2"/>
      <c r="L66" s="2"/>
    </row>
    <row r="67" spans="1:12" s="1" customFormat="1">
      <c r="A67" s="19" t="s">
        <v>52</v>
      </c>
      <c r="B67" s="202" t="s">
        <v>96</v>
      </c>
      <c r="C67" s="202"/>
      <c r="D67" s="202"/>
      <c r="E67" s="202"/>
      <c r="F67" s="202"/>
      <c r="G67" s="202"/>
      <c r="H67" s="216">
        <v>4.6100000000000003</v>
      </c>
      <c r="I67" s="217"/>
      <c r="J67" s="2"/>
      <c r="K67" s="2"/>
      <c r="L67" s="2"/>
    </row>
    <row r="68" spans="1:12" s="1" customFormat="1">
      <c r="A68" s="19" t="s">
        <v>54</v>
      </c>
      <c r="B68" s="228" t="s">
        <v>97</v>
      </c>
      <c r="C68" s="229"/>
      <c r="D68" s="229"/>
      <c r="E68" s="229"/>
      <c r="F68" s="229"/>
      <c r="G68" s="230"/>
      <c r="H68" s="296"/>
      <c r="I68" s="297"/>
    </row>
    <row r="69" spans="1:12">
      <c r="A69" s="147" t="s">
        <v>76</v>
      </c>
      <c r="B69" s="148"/>
      <c r="C69" s="148"/>
      <c r="D69" s="148"/>
      <c r="E69" s="148"/>
      <c r="F69" s="148"/>
      <c r="G69" s="148"/>
      <c r="H69" s="182">
        <f>SUM(H63:I68)</f>
        <v>626.44760000000008</v>
      </c>
      <c r="I69" s="183"/>
    </row>
    <row r="70" spans="1:12">
      <c r="A70" s="213"/>
      <c r="B70" s="214"/>
      <c r="C70" s="214"/>
      <c r="D70" s="214"/>
      <c r="E70" s="214"/>
      <c r="F70" s="214"/>
      <c r="G70" s="214"/>
      <c r="H70" s="214"/>
      <c r="I70" s="215"/>
    </row>
    <row r="71" spans="1:12">
      <c r="A71" s="196" t="s">
        <v>98</v>
      </c>
      <c r="B71" s="197"/>
      <c r="C71" s="197"/>
      <c r="D71" s="197"/>
      <c r="E71" s="197"/>
      <c r="F71" s="197"/>
      <c r="G71" s="197"/>
      <c r="H71" s="197"/>
      <c r="I71" s="198"/>
    </row>
    <row r="72" spans="1:12">
      <c r="A72" s="199" t="s">
        <v>66</v>
      </c>
      <c r="B72" s="200"/>
      <c r="C72" s="200"/>
      <c r="D72" s="200"/>
      <c r="E72" s="200"/>
      <c r="F72" s="200"/>
      <c r="G72" s="200"/>
      <c r="H72" s="200" t="s">
        <v>67</v>
      </c>
      <c r="I72" s="201"/>
    </row>
    <row r="73" spans="1:12">
      <c r="A73" s="185" t="s">
        <v>79</v>
      </c>
      <c r="B73" s="186"/>
      <c r="C73" s="186"/>
      <c r="D73" s="186"/>
      <c r="E73" s="186"/>
      <c r="F73" s="186"/>
      <c r="G73" s="186"/>
      <c r="H73" s="24" t="s">
        <v>80</v>
      </c>
      <c r="I73" s="32" t="s">
        <v>81</v>
      </c>
    </row>
    <row r="74" spans="1:12">
      <c r="A74" s="38" t="s">
        <v>99</v>
      </c>
      <c r="B74" s="187" t="s">
        <v>100</v>
      </c>
      <c r="C74" s="188"/>
      <c r="D74" s="188"/>
      <c r="E74" s="188"/>
      <c r="F74" s="188"/>
      <c r="G74" s="189"/>
      <c r="H74" s="39">
        <f>H46</f>
        <v>0.19440000000000002</v>
      </c>
      <c r="I74" s="33">
        <f>I46</f>
        <v>391.72377600000004</v>
      </c>
    </row>
    <row r="75" spans="1:12">
      <c r="A75" s="38" t="s">
        <v>101</v>
      </c>
      <c r="B75" s="187" t="s">
        <v>102</v>
      </c>
      <c r="C75" s="188"/>
      <c r="D75" s="188"/>
      <c r="E75" s="188"/>
      <c r="F75" s="188"/>
      <c r="G75" s="189"/>
      <c r="H75" s="39">
        <f>H59</f>
        <v>0.38243900000000008</v>
      </c>
      <c r="I75" s="33">
        <f>I59</f>
        <v>920.44033172966385</v>
      </c>
    </row>
    <row r="76" spans="1:12">
      <c r="A76" s="38" t="s">
        <v>103</v>
      </c>
      <c r="B76" s="187" t="s">
        <v>104</v>
      </c>
      <c r="C76" s="188"/>
      <c r="D76" s="188"/>
      <c r="E76" s="188"/>
      <c r="F76" s="188"/>
      <c r="G76" s="189"/>
      <c r="H76" s="40"/>
      <c r="I76" s="33">
        <f>H69</f>
        <v>626.44760000000008</v>
      </c>
    </row>
    <row r="77" spans="1:12">
      <c r="A77" s="147" t="s">
        <v>76</v>
      </c>
      <c r="B77" s="148"/>
      <c r="C77" s="148"/>
      <c r="D77" s="148"/>
      <c r="E77" s="148"/>
      <c r="F77" s="148"/>
      <c r="G77" s="148"/>
      <c r="H77" s="40"/>
      <c r="I77" s="34">
        <f>SUM(I74:I76)</f>
        <v>1938.611707729664</v>
      </c>
    </row>
    <row r="78" spans="1:12">
      <c r="A78" s="210"/>
      <c r="B78" s="211"/>
      <c r="C78" s="211"/>
      <c r="D78" s="211"/>
      <c r="E78" s="211"/>
      <c r="F78" s="211"/>
      <c r="G78" s="211"/>
      <c r="H78" s="211"/>
      <c r="I78" s="212"/>
    </row>
    <row r="79" spans="1:12">
      <c r="A79" s="160" t="s">
        <v>105</v>
      </c>
      <c r="B79" s="161"/>
      <c r="C79" s="161"/>
      <c r="D79" s="161"/>
      <c r="E79" s="161"/>
      <c r="F79" s="161"/>
      <c r="G79" s="161"/>
      <c r="H79" s="161"/>
      <c r="I79" s="162"/>
    </row>
    <row r="80" spans="1:12">
      <c r="A80" s="193" t="s">
        <v>66</v>
      </c>
      <c r="B80" s="194"/>
      <c r="C80" s="194"/>
      <c r="D80" s="194"/>
      <c r="E80" s="194"/>
      <c r="F80" s="194"/>
      <c r="G80" s="194"/>
      <c r="H80" s="194" t="s">
        <v>67</v>
      </c>
      <c r="I80" s="195"/>
    </row>
    <row r="81" spans="1:32">
      <c r="A81" s="185" t="s">
        <v>79</v>
      </c>
      <c r="B81" s="186"/>
      <c r="C81" s="186"/>
      <c r="D81" s="186"/>
      <c r="E81" s="186"/>
      <c r="F81" s="186"/>
      <c r="G81" s="186"/>
      <c r="H81" s="24" t="s">
        <v>80</v>
      </c>
      <c r="I81" s="32" t="s">
        <v>81</v>
      </c>
    </row>
    <row r="82" spans="1:32">
      <c r="A82" s="22" t="s">
        <v>42</v>
      </c>
      <c r="B82" s="176" t="s">
        <v>106</v>
      </c>
      <c r="C82" s="176"/>
      <c r="D82" s="176"/>
      <c r="E82" s="176"/>
      <c r="F82" s="176"/>
      <c r="G82" s="176"/>
      <c r="H82" s="300">
        <v>4.1999999999999997E-3</v>
      </c>
      <c r="I82" s="33">
        <f>H82*$H$38</f>
        <v>8.4631679999999996</v>
      </c>
    </row>
    <row r="83" spans="1:32">
      <c r="A83" s="22" t="s">
        <v>45</v>
      </c>
      <c r="B83" s="176" t="s">
        <v>107</v>
      </c>
      <c r="C83" s="176"/>
      <c r="D83" s="176"/>
      <c r="E83" s="176"/>
      <c r="F83" s="176"/>
      <c r="G83" s="176"/>
      <c r="H83" s="300">
        <v>2.9999999999999997E-4</v>
      </c>
      <c r="I83" s="33">
        <f t="shared" ref="I83:I87" si="1">H83*$H$38</f>
        <v>0.60451199999999994</v>
      </c>
    </row>
    <row r="84" spans="1:32">
      <c r="A84" s="22" t="s">
        <v>48</v>
      </c>
      <c r="B84" s="176" t="s">
        <v>108</v>
      </c>
      <c r="C84" s="176"/>
      <c r="D84" s="176"/>
      <c r="E84" s="176"/>
      <c r="F84" s="176"/>
      <c r="G84" s="176"/>
      <c r="H84" s="300">
        <v>3.4799999999999998E-2</v>
      </c>
      <c r="I84" s="33">
        <f t="shared" si="1"/>
        <v>70.123391999999996</v>
      </c>
    </row>
    <row r="85" spans="1:32">
      <c r="A85" s="22" t="s">
        <v>50</v>
      </c>
      <c r="B85" s="176" t="s">
        <v>109</v>
      </c>
      <c r="C85" s="176"/>
      <c r="D85" s="176"/>
      <c r="E85" s="176"/>
      <c r="F85" s="176"/>
      <c r="G85" s="176"/>
      <c r="H85" s="300">
        <v>1.9400000000000001E-3</v>
      </c>
      <c r="I85" s="33">
        <f t="shared" si="1"/>
        <v>3.9091776</v>
      </c>
    </row>
    <row r="86" spans="1:32">
      <c r="A86" s="22" t="s">
        <v>52</v>
      </c>
      <c r="B86" s="206" t="s">
        <v>110</v>
      </c>
      <c r="C86" s="206"/>
      <c r="D86" s="206"/>
      <c r="E86" s="206"/>
      <c r="F86" s="206"/>
      <c r="G86" s="206"/>
      <c r="H86" s="300">
        <f>H85*H59</f>
        <v>7.4193166000000022E-4</v>
      </c>
      <c r="I86" s="33">
        <f t="shared" si="1"/>
        <v>1.4950219721664004</v>
      </c>
    </row>
    <row r="87" spans="1:32">
      <c r="A87" s="22" t="s">
        <v>54</v>
      </c>
      <c r="B87" s="176" t="s">
        <v>111</v>
      </c>
      <c r="C87" s="176"/>
      <c r="D87" s="176"/>
      <c r="E87" s="176"/>
      <c r="F87" s="176"/>
      <c r="G87" s="176"/>
      <c r="H87" s="300">
        <v>5.9999999999999995E-4</v>
      </c>
      <c r="I87" s="33">
        <f t="shared" si="1"/>
        <v>1.2090239999999999</v>
      </c>
    </row>
    <row r="88" spans="1:32">
      <c r="A88" s="147" t="s">
        <v>76</v>
      </c>
      <c r="B88" s="148"/>
      <c r="C88" s="148"/>
      <c r="D88" s="148"/>
      <c r="E88" s="148"/>
      <c r="F88" s="148"/>
      <c r="G88" s="148"/>
      <c r="H88" s="301">
        <f>SUM(H82:H87)</f>
        <v>4.2581931659999996E-2</v>
      </c>
      <c r="I88" s="34">
        <f>SUM(I82:I87)</f>
        <v>85.804295572166396</v>
      </c>
    </row>
    <row r="89" spans="1:32">
      <c r="A89" s="42"/>
      <c r="B89" s="43"/>
      <c r="C89" s="43"/>
      <c r="D89" s="43"/>
      <c r="E89" s="43"/>
      <c r="F89" s="43"/>
      <c r="G89" s="44"/>
      <c r="H89" s="26"/>
      <c r="I89" s="33"/>
    </row>
    <row r="90" spans="1:32" s="2" customFormat="1">
      <c r="A90" s="158" t="s">
        <v>112</v>
      </c>
      <c r="B90" s="159"/>
      <c r="C90" s="159"/>
      <c r="D90" s="159"/>
      <c r="E90" s="159"/>
      <c r="F90" s="159"/>
      <c r="G90" s="159"/>
      <c r="H90" s="45"/>
      <c r="I90" s="48">
        <f>$I$88+$I$77+$H$38</f>
        <v>4039.4560033018306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s="2" customFormat="1">
      <c r="A91" s="160" t="s">
        <v>113</v>
      </c>
      <c r="B91" s="161"/>
      <c r="C91" s="161"/>
      <c r="D91" s="161"/>
      <c r="E91" s="161"/>
      <c r="F91" s="161"/>
      <c r="G91" s="161"/>
      <c r="H91" s="161"/>
      <c r="I91" s="1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s="2" customFormat="1">
      <c r="A92" s="207" t="s">
        <v>114</v>
      </c>
      <c r="B92" s="208"/>
      <c r="C92" s="208"/>
      <c r="D92" s="208"/>
      <c r="E92" s="208"/>
      <c r="F92" s="208"/>
      <c r="G92" s="208"/>
      <c r="H92" s="208"/>
      <c r="I92" s="20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s="2" customFormat="1">
      <c r="A93" s="199" t="s">
        <v>66</v>
      </c>
      <c r="B93" s="200"/>
      <c r="C93" s="200"/>
      <c r="D93" s="200"/>
      <c r="E93" s="200"/>
      <c r="F93" s="200"/>
      <c r="G93" s="200"/>
      <c r="H93" s="200" t="s">
        <v>67</v>
      </c>
      <c r="I93" s="20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s="2" customFormat="1">
      <c r="A94" s="185" t="s">
        <v>79</v>
      </c>
      <c r="B94" s="186"/>
      <c r="C94" s="186"/>
      <c r="D94" s="186"/>
      <c r="E94" s="186"/>
      <c r="F94" s="186"/>
      <c r="G94" s="186"/>
      <c r="H94" s="24" t="s">
        <v>80</v>
      </c>
      <c r="I94" s="32" t="s">
        <v>81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s="2" customFormat="1">
      <c r="A95" s="22" t="s">
        <v>42</v>
      </c>
      <c r="B95" s="176" t="s">
        <v>115</v>
      </c>
      <c r="C95" s="176"/>
      <c r="D95" s="176"/>
      <c r="E95" s="176"/>
      <c r="F95" s="176"/>
      <c r="G95" s="176"/>
      <c r="H95" s="26">
        <v>9.2999999999999992E-3</v>
      </c>
      <c r="I95" s="33">
        <f>H95*I90</f>
        <v>37.566940830707019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2" t="s">
        <v>45</v>
      </c>
      <c r="B96" s="176" t="s">
        <v>116</v>
      </c>
      <c r="C96" s="176"/>
      <c r="D96" s="176"/>
      <c r="E96" s="176"/>
      <c r="F96" s="176"/>
      <c r="G96" s="176"/>
      <c r="H96" s="26">
        <v>2.8E-3</v>
      </c>
      <c r="I96" s="33">
        <f>H96*I90</f>
        <v>11.310476809245126</v>
      </c>
    </row>
    <row r="97" spans="1:9">
      <c r="A97" s="22" t="s">
        <v>48</v>
      </c>
      <c r="B97" s="176" t="s">
        <v>117</v>
      </c>
      <c r="C97" s="176"/>
      <c r="D97" s="176"/>
      <c r="E97" s="176"/>
      <c r="F97" s="176"/>
      <c r="G97" s="176"/>
      <c r="H97" s="26">
        <v>2.0000000000000001E-4</v>
      </c>
      <c r="I97" s="33">
        <f>H97*I90</f>
        <v>0.80789120066036613</v>
      </c>
    </row>
    <row r="98" spans="1:9">
      <c r="A98" s="22" t="s">
        <v>50</v>
      </c>
      <c r="B98" s="176" t="s">
        <v>118</v>
      </c>
      <c r="C98" s="176"/>
      <c r="D98" s="176"/>
      <c r="E98" s="176"/>
      <c r="F98" s="176"/>
      <c r="G98" s="176"/>
      <c r="H98" s="26">
        <v>3.3E-3</v>
      </c>
      <c r="I98" s="33">
        <f>H98*I90</f>
        <v>13.33020481089604</v>
      </c>
    </row>
    <row r="99" spans="1:9">
      <c r="A99" s="22" t="s">
        <v>52</v>
      </c>
      <c r="B99" s="176" t="s">
        <v>119</v>
      </c>
      <c r="C99" s="176"/>
      <c r="D99" s="176"/>
      <c r="E99" s="176"/>
      <c r="F99" s="176"/>
      <c r="G99" s="176"/>
      <c r="H99" s="26">
        <v>6.9999999999999999E-4</v>
      </c>
      <c r="I99" s="33">
        <f>H99*I90</f>
        <v>2.8276192023112814</v>
      </c>
    </row>
    <row r="100" spans="1:9">
      <c r="A100" s="22" t="s">
        <v>54</v>
      </c>
      <c r="B100" s="176" t="s">
        <v>120</v>
      </c>
      <c r="C100" s="176"/>
      <c r="D100" s="176"/>
      <c r="E100" s="176"/>
      <c r="F100" s="176"/>
      <c r="G100" s="176"/>
      <c r="H100" s="26">
        <v>1.3899999999999999E-2</v>
      </c>
      <c r="I100" s="33">
        <f>H100*I90</f>
        <v>56.148438445895444</v>
      </c>
    </row>
    <row r="101" spans="1:9">
      <c r="A101" s="147" t="s">
        <v>76</v>
      </c>
      <c r="B101" s="148"/>
      <c r="C101" s="148"/>
      <c r="D101" s="148"/>
      <c r="E101" s="148"/>
      <c r="F101" s="148"/>
      <c r="G101" s="148"/>
      <c r="H101" s="41">
        <f>SUM(H95:H100)</f>
        <v>3.0199999999999998E-2</v>
      </c>
      <c r="I101" s="34">
        <f>SUM(I95:I100)</f>
        <v>121.99157129971528</v>
      </c>
    </row>
    <row r="102" spans="1:9">
      <c r="A102" s="203"/>
      <c r="B102" s="204"/>
      <c r="C102" s="204"/>
      <c r="D102" s="204"/>
      <c r="E102" s="204"/>
      <c r="F102" s="204"/>
      <c r="G102" s="204"/>
      <c r="H102" s="204"/>
      <c r="I102" s="205"/>
    </row>
    <row r="103" spans="1:9">
      <c r="A103" s="196" t="s">
        <v>121</v>
      </c>
      <c r="B103" s="197"/>
      <c r="C103" s="197"/>
      <c r="D103" s="197"/>
      <c r="E103" s="197"/>
      <c r="F103" s="197"/>
      <c r="G103" s="197"/>
      <c r="H103" s="197"/>
      <c r="I103" s="198"/>
    </row>
    <row r="104" spans="1:9">
      <c r="A104" s="199" t="s">
        <v>66</v>
      </c>
      <c r="B104" s="200"/>
      <c r="C104" s="200"/>
      <c r="D104" s="200"/>
      <c r="E104" s="200"/>
      <c r="F104" s="200"/>
      <c r="G104" s="200"/>
      <c r="H104" s="200" t="s">
        <v>67</v>
      </c>
      <c r="I104" s="201"/>
    </row>
    <row r="105" spans="1:9">
      <c r="A105" s="185" t="s">
        <v>122</v>
      </c>
      <c r="B105" s="186"/>
      <c r="C105" s="186"/>
      <c r="D105" s="186"/>
      <c r="E105" s="186"/>
      <c r="F105" s="186"/>
      <c r="G105" s="186"/>
      <c r="H105" s="24" t="s">
        <v>80</v>
      </c>
      <c r="I105" s="32" t="s">
        <v>81</v>
      </c>
    </row>
    <row r="106" spans="1:9" s="1" customFormat="1">
      <c r="A106" s="19" t="s">
        <v>42</v>
      </c>
      <c r="B106" s="202" t="s">
        <v>123</v>
      </c>
      <c r="C106" s="202"/>
      <c r="D106" s="202"/>
      <c r="E106" s="202"/>
      <c r="F106" s="202"/>
      <c r="G106" s="202"/>
      <c r="H106" s="46" t="s">
        <v>31</v>
      </c>
      <c r="I106" s="49">
        <v>0</v>
      </c>
    </row>
    <row r="107" spans="1:9">
      <c r="A107" s="147" t="s">
        <v>76</v>
      </c>
      <c r="B107" s="148"/>
      <c r="C107" s="148"/>
      <c r="D107" s="148"/>
      <c r="E107" s="148"/>
      <c r="F107" s="148"/>
      <c r="G107" s="148"/>
      <c r="H107" s="24"/>
      <c r="I107" s="34">
        <f>SUM(I106)</f>
        <v>0</v>
      </c>
    </row>
    <row r="108" spans="1:9">
      <c r="A108" s="203"/>
      <c r="B108" s="204"/>
      <c r="C108" s="204"/>
      <c r="D108" s="204"/>
      <c r="E108" s="204"/>
      <c r="F108" s="204"/>
      <c r="G108" s="204"/>
      <c r="H108" s="204"/>
      <c r="I108" s="205"/>
    </row>
    <row r="109" spans="1:9">
      <c r="A109" s="196" t="s">
        <v>124</v>
      </c>
      <c r="B109" s="197"/>
      <c r="C109" s="197"/>
      <c r="D109" s="197"/>
      <c r="E109" s="197"/>
      <c r="F109" s="197"/>
      <c r="G109" s="197"/>
      <c r="H109" s="197"/>
      <c r="I109" s="198"/>
    </row>
    <row r="110" spans="1:9">
      <c r="A110" s="147" t="s">
        <v>66</v>
      </c>
      <c r="B110" s="148"/>
      <c r="C110" s="148"/>
      <c r="D110" s="148"/>
      <c r="E110" s="148"/>
      <c r="F110" s="148"/>
      <c r="G110" s="148"/>
      <c r="H110" s="200" t="s">
        <v>67</v>
      </c>
      <c r="I110" s="201"/>
    </row>
    <row r="111" spans="1:9">
      <c r="A111" s="185" t="s">
        <v>79</v>
      </c>
      <c r="B111" s="186"/>
      <c r="C111" s="186"/>
      <c r="D111" s="186"/>
      <c r="E111" s="186"/>
      <c r="F111" s="186"/>
      <c r="G111" s="186"/>
      <c r="H111" s="24" t="s">
        <v>80</v>
      </c>
      <c r="I111" s="32" t="s">
        <v>81</v>
      </c>
    </row>
    <row r="112" spans="1:9">
      <c r="A112" s="22" t="s">
        <v>125</v>
      </c>
      <c r="B112" s="187" t="s">
        <v>126</v>
      </c>
      <c r="C112" s="188"/>
      <c r="D112" s="188"/>
      <c r="E112" s="188"/>
      <c r="F112" s="188"/>
      <c r="G112" s="189"/>
      <c r="H112" s="39">
        <f>H101</f>
        <v>3.0199999999999998E-2</v>
      </c>
      <c r="I112" s="50">
        <f>I101</f>
        <v>121.99157129971528</v>
      </c>
    </row>
    <row r="113" spans="1:32">
      <c r="A113" s="22" t="s">
        <v>127</v>
      </c>
      <c r="B113" s="187" t="s">
        <v>128</v>
      </c>
      <c r="C113" s="188"/>
      <c r="D113" s="188"/>
      <c r="E113" s="188"/>
      <c r="F113" s="188"/>
      <c r="G113" s="189"/>
      <c r="H113" s="40"/>
      <c r="I113" s="50">
        <f>I107</f>
        <v>0</v>
      </c>
    </row>
    <row r="114" spans="1:32">
      <c r="A114" s="179" t="s">
        <v>76</v>
      </c>
      <c r="B114" s="180"/>
      <c r="C114" s="180"/>
      <c r="D114" s="180"/>
      <c r="E114" s="180"/>
      <c r="F114" s="180"/>
      <c r="G114" s="181"/>
      <c r="H114" s="24"/>
      <c r="I114" s="51">
        <f>SUM(I112:I113)</f>
        <v>121.99157129971528</v>
      </c>
    </row>
    <row r="115" spans="1:32">
      <c r="A115" s="190"/>
      <c r="B115" s="191"/>
      <c r="C115" s="191"/>
      <c r="D115" s="191"/>
      <c r="E115" s="191"/>
      <c r="F115" s="191"/>
      <c r="G115" s="191"/>
      <c r="H115" s="191"/>
      <c r="I115" s="192"/>
    </row>
    <row r="116" spans="1:32">
      <c r="A116" s="160" t="s">
        <v>129</v>
      </c>
      <c r="B116" s="161"/>
      <c r="C116" s="161"/>
      <c r="D116" s="161"/>
      <c r="E116" s="161"/>
      <c r="F116" s="161"/>
      <c r="G116" s="161"/>
      <c r="H116" s="161"/>
      <c r="I116" s="162"/>
    </row>
    <row r="117" spans="1:32">
      <c r="A117" s="193" t="s">
        <v>66</v>
      </c>
      <c r="B117" s="194"/>
      <c r="C117" s="194"/>
      <c r="D117" s="194"/>
      <c r="E117" s="194"/>
      <c r="F117" s="194"/>
      <c r="G117" s="194"/>
      <c r="H117" s="194" t="s">
        <v>67</v>
      </c>
      <c r="I117" s="195"/>
    </row>
    <row r="118" spans="1:32">
      <c r="A118" s="22" t="s">
        <v>42</v>
      </c>
      <c r="B118" s="176" t="s">
        <v>130</v>
      </c>
      <c r="C118" s="176"/>
      <c r="D118" s="176"/>
      <c r="E118" s="176"/>
      <c r="F118" s="176"/>
      <c r="G118" s="176"/>
      <c r="H118" s="177">
        <v>25.42</v>
      </c>
      <c r="I118" s="178"/>
    </row>
    <row r="119" spans="1:32">
      <c r="A119" s="22" t="s">
        <v>45</v>
      </c>
      <c r="B119" s="176" t="s">
        <v>131</v>
      </c>
      <c r="C119" s="176"/>
      <c r="D119" s="176"/>
      <c r="E119" s="176"/>
      <c r="F119" s="176"/>
      <c r="G119" s="176"/>
      <c r="H119" s="177"/>
      <c r="I119" s="178"/>
    </row>
    <row r="120" spans="1:32">
      <c r="A120" s="22" t="s">
        <v>48</v>
      </c>
      <c r="B120" s="176" t="s">
        <v>132</v>
      </c>
      <c r="C120" s="176"/>
      <c r="D120" s="176"/>
      <c r="E120" s="176"/>
      <c r="F120" s="176"/>
      <c r="G120" s="176"/>
      <c r="H120" s="177">
        <v>68.760000000000005</v>
      </c>
      <c r="I120" s="178"/>
    </row>
    <row r="121" spans="1:32">
      <c r="A121" s="22" t="s">
        <v>50</v>
      </c>
      <c r="B121" s="176" t="s">
        <v>133</v>
      </c>
      <c r="C121" s="176"/>
      <c r="D121" s="176"/>
      <c r="E121" s="176"/>
      <c r="F121" s="176"/>
      <c r="G121" s="176"/>
      <c r="H121" s="177">
        <v>18</v>
      </c>
      <c r="I121" s="178"/>
    </row>
    <row r="122" spans="1:32">
      <c r="A122" s="179" t="s">
        <v>76</v>
      </c>
      <c r="B122" s="180"/>
      <c r="C122" s="180"/>
      <c r="D122" s="180"/>
      <c r="E122" s="180"/>
      <c r="F122" s="180"/>
      <c r="G122" s="181"/>
      <c r="H122" s="182">
        <f>SUM(H118:I121)</f>
        <v>112.18</v>
      </c>
      <c r="I122" s="183"/>
    </row>
    <row r="123" spans="1:32">
      <c r="A123" s="25"/>
      <c r="B123" s="180"/>
      <c r="C123" s="180"/>
      <c r="D123" s="180"/>
      <c r="E123" s="180"/>
      <c r="F123" s="180"/>
      <c r="G123" s="180"/>
      <c r="H123" s="180"/>
      <c r="I123" s="184"/>
    </row>
    <row r="124" spans="1:32" s="2" customFormat="1">
      <c r="A124" s="158" t="s">
        <v>134</v>
      </c>
      <c r="B124" s="159"/>
      <c r="C124" s="159"/>
      <c r="D124" s="159"/>
      <c r="E124" s="159"/>
      <c r="F124" s="159"/>
      <c r="G124" s="159"/>
      <c r="H124" s="45"/>
      <c r="I124" s="48">
        <f>$I$88+$I$77+$H$38+$I$114+$H$122</f>
        <v>4273.6275746015463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60" t="s">
        <v>135</v>
      </c>
      <c r="B125" s="161"/>
      <c r="C125" s="161"/>
      <c r="D125" s="161"/>
      <c r="E125" s="161"/>
      <c r="F125" s="161"/>
      <c r="G125" s="161"/>
      <c r="H125" s="161"/>
      <c r="I125" s="162"/>
    </row>
    <row r="126" spans="1:32">
      <c r="A126" s="163" t="s">
        <v>66</v>
      </c>
      <c r="B126" s="164"/>
      <c r="C126" s="164"/>
      <c r="D126" s="164"/>
      <c r="E126" s="164"/>
      <c r="F126" s="164"/>
      <c r="G126" s="164"/>
      <c r="H126" s="164" t="s">
        <v>67</v>
      </c>
      <c r="I126" s="165"/>
    </row>
    <row r="127" spans="1:32">
      <c r="A127" s="166" t="s">
        <v>79</v>
      </c>
      <c r="B127" s="167"/>
      <c r="C127" s="167"/>
      <c r="D127" s="167"/>
      <c r="E127" s="167"/>
      <c r="F127" s="167"/>
      <c r="G127" s="167"/>
      <c r="H127" s="47" t="s">
        <v>80</v>
      </c>
      <c r="I127" s="52" t="s">
        <v>81</v>
      </c>
    </row>
    <row r="128" spans="1:32">
      <c r="A128" s="53" t="s">
        <v>42</v>
      </c>
      <c r="B128" s="168" t="s">
        <v>136</v>
      </c>
      <c r="C128" s="169"/>
      <c r="D128" s="169"/>
      <c r="E128" s="169"/>
      <c r="F128" s="169"/>
      <c r="G128" s="170"/>
      <c r="H128" s="28">
        <v>0.02</v>
      </c>
      <c r="I128" s="35">
        <f>H128*$I$124</f>
        <v>85.472551492030931</v>
      </c>
    </row>
    <row r="129" spans="1:32">
      <c r="A129" s="53" t="s">
        <v>45</v>
      </c>
      <c r="B129" s="168" t="s">
        <v>137</v>
      </c>
      <c r="C129" s="169"/>
      <c r="D129" s="169"/>
      <c r="E129" s="169"/>
      <c r="F129" s="169"/>
      <c r="G129" s="170"/>
      <c r="H129" s="28">
        <v>0.02</v>
      </c>
      <c r="I129" s="35">
        <f>H129*($I$128+$I$124)</f>
        <v>87.182002521871553</v>
      </c>
    </row>
    <row r="130" spans="1:32">
      <c r="A130" s="54" t="s">
        <v>48</v>
      </c>
      <c r="B130" s="168" t="s">
        <v>138</v>
      </c>
      <c r="C130" s="171"/>
      <c r="D130" s="171"/>
      <c r="E130" s="171"/>
      <c r="F130" s="171"/>
      <c r="G130" s="172"/>
      <c r="H130" s="28">
        <v>3.27E-2</v>
      </c>
      <c r="I130" s="76">
        <f>(SUM($I$124+$I$128+$I$129)*H130)/(100%-(SUM($H$130:$H$132)))</f>
        <v>159.73788794300719</v>
      </c>
    </row>
    <row r="131" spans="1:32">
      <c r="A131" s="54"/>
      <c r="B131" s="173" t="s">
        <v>139</v>
      </c>
      <c r="C131" s="174"/>
      <c r="D131" s="174"/>
      <c r="E131" s="174"/>
      <c r="F131" s="174"/>
      <c r="G131" s="175"/>
      <c r="H131" s="29">
        <v>7.1000000000000004E-3</v>
      </c>
      <c r="I131" s="76">
        <f>(SUM($I$124+$I$128+$I$129)*H131)/(100%-(SUM($H$130:$H$132)))</f>
        <v>34.68314998150921</v>
      </c>
    </row>
    <row r="132" spans="1:32">
      <c r="A132" s="54" t="s">
        <v>50</v>
      </c>
      <c r="B132" s="144" t="s">
        <v>140</v>
      </c>
      <c r="C132" s="145"/>
      <c r="D132" s="145"/>
      <c r="E132" s="145"/>
      <c r="F132" s="145"/>
      <c r="G132" s="146"/>
      <c r="H132" s="55">
        <v>0.05</v>
      </c>
      <c r="I132" s="76">
        <f>(SUM($I$124+$I$128+$I$129)*H132)/(100%-(SUM($H$130:$H$132)))</f>
        <v>244.24753508105078</v>
      </c>
    </row>
    <row r="133" spans="1:32">
      <c r="A133" s="147" t="s">
        <v>76</v>
      </c>
      <c r="B133" s="148"/>
      <c r="C133" s="148"/>
      <c r="D133" s="148"/>
      <c r="E133" s="148"/>
      <c r="F133" s="148"/>
      <c r="G133" s="148"/>
      <c r="H133" s="56">
        <f>SUM(H128:H132)</f>
        <v>0.1298</v>
      </c>
      <c r="I133" s="77">
        <f>SUM(I128:I132)</f>
        <v>611.32312701946967</v>
      </c>
    </row>
    <row r="134" spans="1:32">
      <c r="A134" s="149" t="s">
        <v>141</v>
      </c>
      <c r="B134" s="150"/>
      <c r="C134" s="150"/>
      <c r="D134" s="150"/>
      <c r="E134" s="150"/>
      <c r="F134" s="150"/>
      <c r="G134" s="151"/>
      <c r="H134" s="57">
        <f>(H128+100%)*(H129+100%)/(100%-(SUM(H130:H132)))-100%</f>
        <v>0.14304548450889909</v>
      </c>
      <c r="I134" s="78">
        <f>H134*SUM($I$124)</f>
        <v>611.32312701946944</v>
      </c>
      <c r="N134" s="7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152" t="s">
        <v>142</v>
      </c>
      <c r="B135" s="153"/>
      <c r="C135" s="153"/>
      <c r="D135" s="153"/>
      <c r="E135" s="153"/>
      <c r="F135" s="153"/>
      <c r="G135" s="153"/>
      <c r="H135" s="153"/>
      <c r="I135" s="154"/>
    </row>
    <row r="136" spans="1:32">
      <c r="A136" s="58" t="s">
        <v>143</v>
      </c>
      <c r="B136" s="59"/>
      <c r="C136" s="59"/>
      <c r="D136" s="59"/>
      <c r="E136" s="59"/>
      <c r="F136" s="59"/>
      <c r="G136" s="59"/>
      <c r="H136" s="59"/>
      <c r="I136" s="80"/>
    </row>
    <row r="137" spans="1:32">
      <c r="A137" s="155" t="s">
        <v>66</v>
      </c>
      <c r="B137" s="156"/>
      <c r="C137" s="156"/>
      <c r="D137" s="156"/>
      <c r="E137" s="156"/>
      <c r="F137" s="156"/>
      <c r="G137" s="156"/>
      <c r="H137" s="156" t="s">
        <v>67</v>
      </c>
      <c r="I137" s="157"/>
    </row>
    <row r="138" spans="1:32">
      <c r="A138" s="60" t="s">
        <v>42</v>
      </c>
      <c r="B138" s="131" t="s">
        <v>144</v>
      </c>
      <c r="C138" s="132"/>
      <c r="D138" s="132"/>
      <c r="E138" s="132"/>
      <c r="F138" s="132"/>
      <c r="G138" s="133"/>
      <c r="H138" s="134">
        <f>H38</f>
        <v>2015.04</v>
      </c>
      <c r="I138" s="135"/>
    </row>
    <row r="139" spans="1:32">
      <c r="A139" s="60" t="s">
        <v>45</v>
      </c>
      <c r="B139" s="131" t="s">
        <v>145</v>
      </c>
      <c r="C139" s="132"/>
      <c r="D139" s="132"/>
      <c r="E139" s="132"/>
      <c r="F139" s="132"/>
      <c r="G139" s="133"/>
      <c r="H139" s="134">
        <f>I77</f>
        <v>1938.611707729664</v>
      </c>
      <c r="I139" s="135"/>
    </row>
    <row r="140" spans="1:32">
      <c r="A140" s="60" t="s">
        <v>48</v>
      </c>
      <c r="B140" s="131" t="s">
        <v>146</v>
      </c>
      <c r="C140" s="132"/>
      <c r="D140" s="132"/>
      <c r="E140" s="132"/>
      <c r="F140" s="132"/>
      <c r="G140" s="133"/>
      <c r="H140" s="134">
        <f>I88</f>
        <v>85.804295572166396</v>
      </c>
      <c r="I140" s="135"/>
    </row>
    <row r="141" spans="1:32">
      <c r="A141" s="60" t="s">
        <v>50</v>
      </c>
      <c r="B141" s="131" t="s">
        <v>147</v>
      </c>
      <c r="C141" s="132"/>
      <c r="D141" s="132"/>
      <c r="E141" s="132"/>
      <c r="F141" s="132"/>
      <c r="G141" s="133"/>
      <c r="H141" s="134">
        <f>I114</f>
        <v>121.99157129971528</v>
      </c>
      <c r="I141" s="135"/>
    </row>
    <row r="142" spans="1:32">
      <c r="A142" s="60" t="s">
        <v>52</v>
      </c>
      <c r="B142" s="131" t="s">
        <v>148</v>
      </c>
      <c r="C142" s="132"/>
      <c r="D142" s="132"/>
      <c r="E142" s="132"/>
      <c r="F142" s="132"/>
      <c r="G142" s="133"/>
      <c r="H142" s="134">
        <f>H122</f>
        <v>112.18</v>
      </c>
      <c r="I142" s="135"/>
    </row>
    <row r="143" spans="1:32">
      <c r="A143" s="136" t="s">
        <v>149</v>
      </c>
      <c r="B143" s="137"/>
      <c r="C143" s="137"/>
      <c r="D143" s="137"/>
      <c r="E143" s="137"/>
      <c r="F143" s="137"/>
      <c r="G143" s="138"/>
      <c r="H143" s="139">
        <f>SUM(H138:I142)</f>
        <v>4273.6275746015453</v>
      </c>
      <c r="I143" s="140"/>
    </row>
    <row r="144" spans="1:32">
      <c r="A144" s="61" t="s">
        <v>54</v>
      </c>
      <c r="B144" s="141" t="s">
        <v>150</v>
      </c>
      <c r="C144" s="141"/>
      <c r="D144" s="141"/>
      <c r="E144" s="141"/>
      <c r="F144" s="141"/>
      <c r="G144" s="141"/>
      <c r="H144" s="142">
        <f>I133</f>
        <v>611.32312701946967</v>
      </c>
      <c r="I144" s="143"/>
    </row>
    <row r="145" spans="1:32">
      <c r="A145" s="62" t="s">
        <v>58</v>
      </c>
      <c r="B145" s="119" t="s">
        <v>151</v>
      </c>
      <c r="C145" s="120"/>
      <c r="D145" s="120"/>
      <c r="E145" s="120"/>
      <c r="F145" s="120"/>
      <c r="G145" s="120"/>
      <c r="H145" s="121">
        <f>H143+H144</f>
        <v>4884.9507016210155</v>
      </c>
      <c r="I145" s="122"/>
    </row>
    <row r="146" spans="1:32">
      <c r="A146" s="63" t="s">
        <v>59</v>
      </c>
      <c r="B146" s="123" t="s">
        <v>152</v>
      </c>
      <c r="C146" s="123"/>
      <c r="D146" s="123"/>
      <c r="E146" s="123"/>
      <c r="F146" s="123"/>
      <c r="G146" s="123"/>
      <c r="H146" s="124">
        <f>$E$26</f>
        <v>1</v>
      </c>
      <c r="I146" s="125"/>
      <c r="M146" s="8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62" t="s">
        <v>63</v>
      </c>
      <c r="B147" s="119" t="s">
        <v>153</v>
      </c>
      <c r="C147" s="120"/>
      <c r="D147" s="120"/>
      <c r="E147" s="120"/>
      <c r="F147" s="120"/>
      <c r="G147" s="120"/>
      <c r="H147" s="126">
        <f>$H$145*$H$146</f>
        <v>4884.9507016210155</v>
      </c>
      <c r="I147" s="127"/>
      <c r="M147" s="8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s="3" customFormat="1"/>
    <row r="149" spans="1:32" s="3" customFormat="1">
      <c r="F149" s="64" t="s">
        <v>155</v>
      </c>
      <c r="G149" s="65"/>
      <c r="H149" s="66"/>
    </row>
    <row r="150" spans="1:32" s="3" customFormat="1">
      <c r="B150" s="128" t="s">
        <v>184</v>
      </c>
      <c r="C150" s="129"/>
      <c r="D150" s="130"/>
      <c r="F150" s="67" t="s">
        <v>156</v>
      </c>
      <c r="G150" s="68"/>
      <c r="H150" s="69">
        <f>H145</f>
        <v>4884.9507016210155</v>
      </c>
      <c r="I150" s="82"/>
    </row>
    <row r="151" spans="1:32" s="3" customFormat="1">
      <c r="F151" s="67" t="s">
        <v>157</v>
      </c>
      <c r="G151" s="68"/>
      <c r="H151" s="69">
        <v>4813.41</v>
      </c>
    </row>
    <row r="152" spans="1:32" s="3" customFormat="1">
      <c r="F152" s="70" t="s">
        <v>158</v>
      </c>
      <c r="G152" s="71"/>
      <c r="H152" s="72">
        <f>H150-H151</f>
        <v>71.540701621015614</v>
      </c>
      <c r="K152" s="2"/>
    </row>
    <row r="153" spans="1:32">
      <c r="A153" s="73"/>
      <c r="B153" s="73"/>
      <c r="C153" s="73"/>
      <c r="D153" s="73"/>
      <c r="E153" s="3"/>
      <c r="F153" s="3"/>
      <c r="G153" s="74"/>
      <c r="H153" s="74"/>
      <c r="I153" s="83"/>
      <c r="J153" s="73"/>
      <c r="K153" s="7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8" customHeight="1">
      <c r="D154" s="75"/>
      <c r="E154" s="73"/>
      <c r="F154" s="73"/>
      <c r="G154" s="73"/>
      <c r="H154" s="73"/>
      <c r="I154" s="73"/>
      <c r="J154" s="75"/>
      <c r="K154" s="7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</sheetData>
  <mergeCells count="207">
    <mergeCell ref="C1:I1"/>
    <mergeCell ref="C2:I2"/>
    <mergeCell ref="C3:I3"/>
    <mergeCell ref="C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H13:I13"/>
    <mergeCell ref="H14:I14"/>
    <mergeCell ref="H15:I15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A27:I27"/>
    <mergeCell ref="A28:I28"/>
    <mergeCell ref="A29:G29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B34:G34"/>
    <mergeCell ref="H34:I34"/>
    <mergeCell ref="B35:G35"/>
    <mergeCell ref="H35:I35"/>
    <mergeCell ref="B36:G36"/>
    <mergeCell ref="H36:I36"/>
    <mergeCell ref="B37:G37"/>
    <mergeCell ref="H37:I37"/>
    <mergeCell ref="A38:G38"/>
    <mergeCell ref="H38:I38"/>
    <mergeCell ref="A39:I39"/>
    <mergeCell ref="A40:I40"/>
    <mergeCell ref="A41:I41"/>
    <mergeCell ref="A42:G42"/>
    <mergeCell ref="H42:I42"/>
    <mergeCell ref="A43:G43"/>
    <mergeCell ref="B44:G44"/>
    <mergeCell ref="B45:G45"/>
    <mergeCell ref="A46:G46"/>
    <mergeCell ref="A47:I47"/>
    <mergeCell ref="A48:I48"/>
    <mergeCell ref="A49:G49"/>
    <mergeCell ref="H49:I49"/>
    <mergeCell ref="A50:G50"/>
    <mergeCell ref="B51:G51"/>
    <mergeCell ref="B52:G52"/>
    <mergeCell ref="B53:G53"/>
    <mergeCell ref="B54:G54"/>
    <mergeCell ref="B55:G55"/>
    <mergeCell ref="B56:G56"/>
    <mergeCell ref="B58:G58"/>
    <mergeCell ref="A59:G59"/>
    <mergeCell ref="A60:I60"/>
    <mergeCell ref="A61:I61"/>
    <mergeCell ref="A62:G62"/>
    <mergeCell ref="H62:I62"/>
    <mergeCell ref="B63:G63"/>
    <mergeCell ref="H63:I63"/>
    <mergeCell ref="B64:G64"/>
    <mergeCell ref="H64:I64"/>
    <mergeCell ref="B65:G65"/>
    <mergeCell ref="H65:I65"/>
    <mergeCell ref="B66:G66"/>
    <mergeCell ref="H66:I66"/>
    <mergeCell ref="B67:G67"/>
    <mergeCell ref="H67:I67"/>
    <mergeCell ref="B68:G68"/>
    <mergeCell ref="H68:I68"/>
    <mergeCell ref="A69:G69"/>
    <mergeCell ref="H69:I69"/>
    <mergeCell ref="A70:I70"/>
    <mergeCell ref="A71:I71"/>
    <mergeCell ref="A72:G72"/>
    <mergeCell ref="H72:I72"/>
    <mergeCell ref="A73:G73"/>
    <mergeCell ref="B74:G74"/>
    <mergeCell ref="B75:G75"/>
    <mergeCell ref="B76:G76"/>
    <mergeCell ref="A77:G77"/>
    <mergeCell ref="A78:I78"/>
    <mergeCell ref="A79:I79"/>
    <mergeCell ref="A80:G80"/>
    <mergeCell ref="H80:I80"/>
    <mergeCell ref="A81:G81"/>
    <mergeCell ref="B82:G82"/>
    <mergeCell ref="B83:G83"/>
    <mergeCell ref="B84:G84"/>
    <mergeCell ref="B85:G85"/>
    <mergeCell ref="B86:G86"/>
    <mergeCell ref="B87:G87"/>
    <mergeCell ref="A88:G88"/>
    <mergeCell ref="A90:G90"/>
    <mergeCell ref="A91:I91"/>
    <mergeCell ref="A92:I92"/>
    <mergeCell ref="A93:G93"/>
    <mergeCell ref="H93:I93"/>
    <mergeCell ref="A94:G94"/>
    <mergeCell ref="B95:G95"/>
    <mergeCell ref="B96:G96"/>
    <mergeCell ref="B97:G97"/>
    <mergeCell ref="B98:G98"/>
    <mergeCell ref="B99:G99"/>
    <mergeCell ref="B100:G100"/>
    <mergeCell ref="A101:G101"/>
    <mergeCell ref="A102:I102"/>
    <mergeCell ref="A103:I103"/>
    <mergeCell ref="A104:G104"/>
    <mergeCell ref="H104:I104"/>
    <mergeCell ref="A105:G105"/>
    <mergeCell ref="B106:G106"/>
    <mergeCell ref="A107:G107"/>
    <mergeCell ref="A108:I108"/>
    <mergeCell ref="A109:I109"/>
    <mergeCell ref="A110:G110"/>
    <mergeCell ref="H110:I110"/>
    <mergeCell ref="A111:G111"/>
    <mergeCell ref="B112:G112"/>
    <mergeCell ref="B113:G113"/>
    <mergeCell ref="A114:G114"/>
    <mergeCell ref="A115:I115"/>
    <mergeCell ref="A116:I116"/>
    <mergeCell ref="A117:G117"/>
    <mergeCell ref="H117:I117"/>
    <mergeCell ref="B118:G118"/>
    <mergeCell ref="H118:I118"/>
    <mergeCell ref="B119:G119"/>
    <mergeCell ref="H119:I119"/>
    <mergeCell ref="B120:G120"/>
    <mergeCell ref="H120:I120"/>
    <mergeCell ref="B121:G121"/>
    <mergeCell ref="H121:I121"/>
    <mergeCell ref="A122:G122"/>
    <mergeCell ref="H122:I122"/>
    <mergeCell ref="B123:I123"/>
    <mergeCell ref="A124:G124"/>
    <mergeCell ref="A125:I125"/>
    <mergeCell ref="A126:G126"/>
    <mergeCell ref="H126:I126"/>
    <mergeCell ref="A127:G127"/>
    <mergeCell ref="B128:G128"/>
    <mergeCell ref="B129:G129"/>
    <mergeCell ref="B130:G130"/>
    <mergeCell ref="B131:G131"/>
    <mergeCell ref="B132:G132"/>
    <mergeCell ref="A133:G133"/>
    <mergeCell ref="A134:G134"/>
    <mergeCell ref="A135:I135"/>
    <mergeCell ref="A137:G137"/>
    <mergeCell ref="H137:I137"/>
    <mergeCell ref="B138:G138"/>
    <mergeCell ref="H138:I138"/>
    <mergeCell ref="B139:G139"/>
    <mergeCell ref="H139:I139"/>
    <mergeCell ref="B145:G145"/>
    <mergeCell ref="H145:I145"/>
    <mergeCell ref="B146:G146"/>
    <mergeCell ref="H146:I146"/>
    <mergeCell ref="B147:G147"/>
    <mergeCell ref="H147:I147"/>
    <mergeCell ref="B150:D150"/>
    <mergeCell ref="B140:G140"/>
    <mergeCell ref="H140:I140"/>
    <mergeCell ref="B141:G141"/>
    <mergeCell ref="H141:I141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58" fitToHeight="0" orientation="portrait"/>
  <headerFooter>
    <oddHeader>&amp;C&amp;F</oddHead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RESUMO</vt:lpstr>
      <vt:lpstr>CAPATAZ DIURNO 12 X 36H</vt:lpstr>
      <vt:lpstr>CUIDADOR SOCIAL</vt:lpstr>
      <vt:lpstr>DIGITADOR</vt:lpstr>
      <vt:lpstr>FAXINEIRO SEM MATERIAL</vt:lpstr>
      <vt:lpstr>LAVADEIRA</vt:lpstr>
      <vt:lpstr>MAQUEIRO 44H</vt:lpstr>
      <vt:lpstr>PEDREIRO</vt:lpstr>
      <vt:lpstr>PINTOR</vt:lpstr>
      <vt:lpstr>TÉCN. CONTABILIDADE</vt:lpstr>
      <vt:lpstr>TECNICO TELEFONIA</vt:lpstr>
      <vt:lpstr> TÉCN SEG TRABALHO</vt:lpstr>
      <vt:lpstr>TÉCN. REFRIGERAÇÃO</vt:lpstr>
      <vt:lpstr>'CAPATAZ DIURNO 12 X 36H'!Area_de_impressao</vt:lpstr>
      <vt:lpstr>'CUIDADOR SOCIAL'!Area_de_impressao</vt:lpstr>
      <vt:lpstr>DIGITADOR!Area_de_impressao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2025-05-13T19:09:00Z</cp:lastPrinted>
  <dcterms:created xsi:type="dcterms:W3CDTF">2013-08-20T14:12:00Z</dcterms:created>
  <dcterms:modified xsi:type="dcterms:W3CDTF">2026-05-05T13:20:14Z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02B2BD70EE3B401EA84FAA47FAF4227C_13</vt:lpwstr>
  </property>
  <property fmtid="{D5CDD505-2E9C-101B-9397-08002B2CF9AE}" pid="3" name="KSOProductBuildVer">
    <vt:lpwstr>1046-12.2.0.23196</vt:lpwstr>
  </property>
</Properties>
</file>