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eu Drive\1. GERAU\5. TERCEIRIZADOS\1. Asseio e Conservação (PE 08-2020)\1. EMPRESAS (PE 08-2020) - 2026\2. SELETIV\"/>
    </mc:Choice>
  </mc:AlternateContent>
  <bookViews>
    <workbookView xWindow="0" yWindow="0" windowWidth="28800" windowHeight="11580" tabRatio="939"/>
  </bookViews>
  <sheets>
    <sheet name="RESUMO" sheetId="57" r:id="rId1"/>
    <sheet name="CAPATAZ DIURNO 12 X 36H" sheetId="56" r:id="rId2"/>
    <sheet name="CUIDADOR SOCIAL" sheetId="74" r:id="rId3"/>
    <sheet name="DIGITADOR" sheetId="75" r:id="rId4"/>
    <sheet name="FAXINEIRO SEM MATERIAL" sheetId="64" r:id="rId5"/>
    <sheet name="LAVADEIRA" sheetId="62" r:id="rId6"/>
    <sheet name="MAQUEIRO 44H" sheetId="63" r:id="rId7"/>
    <sheet name="PEDREIRO" sheetId="65" r:id="rId8"/>
    <sheet name="PINTOR" sheetId="66" r:id="rId9"/>
    <sheet name="TÉCN. CONTABILIDADE" sheetId="67" r:id="rId10"/>
    <sheet name="TECNICO TELEFONIA" sheetId="69" r:id="rId11"/>
    <sheet name=" TÉCN SEG TRABALHO" sheetId="70" r:id="rId12"/>
    <sheet name="TÉCN. REFRIGERAÇÃO" sheetId="76" r:id="rId13"/>
  </sheets>
  <definedNames>
    <definedName name="_xlnm.Print_Area" localSheetId="1">'CAPATAZ DIURNO 12 X 36H'!$A$1:$I$145</definedName>
    <definedName name="_xlnm.Print_Area" localSheetId="2">'CUIDADOR SOCIAL'!$A$1:$I$145</definedName>
    <definedName name="_xlnm.Print_Area" localSheetId="3">DIGITADOR!$A$1:$I$145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9" i="70" l="1"/>
  <c r="I76" i="70" s="1"/>
  <c r="H57" i="76"/>
  <c r="H59" i="76" s="1"/>
  <c r="H86" i="76" s="1"/>
  <c r="H88" i="76" s="1"/>
  <c r="H57" i="70"/>
  <c r="H59" i="70" s="1"/>
  <c r="H86" i="70" s="1"/>
  <c r="I86" i="70" s="1"/>
  <c r="H57" i="69"/>
  <c r="H59" i="69" s="1"/>
  <c r="I57" i="67"/>
  <c r="H57" i="67"/>
  <c r="H57" i="66"/>
  <c r="H59" i="66" s="1"/>
  <c r="H86" i="66" s="1"/>
  <c r="H57" i="65"/>
  <c r="I57" i="65" s="1"/>
  <c r="I57" i="63"/>
  <c r="H57" i="63"/>
  <c r="H57" i="62"/>
  <c r="I57" i="62" s="1"/>
  <c r="H57" i="64"/>
  <c r="I57" i="64" s="1"/>
  <c r="I57" i="75"/>
  <c r="H57" i="75"/>
  <c r="I57" i="74"/>
  <c r="H57" i="74"/>
  <c r="H146" i="76"/>
  <c r="H142" i="76"/>
  <c r="H134" i="76"/>
  <c r="H133" i="76"/>
  <c r="H122" i="76"/>
  <c r="I113" i="76"/>
  <c r="H112" i="76"/>
  <c r="I107" i="76"/>
  <c r="H101" i="76"/>
  <c r="H74" i="76"/>
  <c r="H69" i="76"/>
  <c r="I76" i="76" s="1"/>
  <c r="H63" i="76"/>
  <c r="H46" i="76"/>
  <c r="H31" i="76"/>
  <c r="H30" i="76"/>
  <c r="H38" i="76" s="1"/>
  <c r="H146" i="70"/>
  <c r="H142" i="70"/>
  <c r="H134" i="70"/>
  <c r="H133" i="70"/>
  <c r="H122" i="70"/>
  <c r="I113" i="70"/>
  <c r="I107" i="70"/>
  <c r="H101" i="70"/>
  <c r="H112" i="70" s="1"/>
  <c r="I83" i="70"/>
  <c r="H74" i="70"/>
  <c r="H46" i="70"/>
  <c r="I44" i="70"/>
  <c r="H38" i="70"/>
  <c r="I85" i="70" s="1"/>
  <c r="H30" i="70"/>
  <c r="H146" i="69"/>
  <c r="H142" i="69"/>
  <c r="H134" i="69"/>
  <c r="H133" i="69"/>
  <c r="H122" i="69"/>
  <c r="I113" i="69"/>
  <c r="H112" i="69"/>
  <c r="I107" i="69"/>
  <c r="H101" i="69"/>
  <c r="I87" i="69"/>
  <c r="I76" i="69"/>
  <c r="H74" i="69"/>
  <c r="H69" i="69"/>
  <c r="H63" i="69"/>
  <c r="H46" i="69"/>
  <c r="H30" i="69"/>
  <c r="H38" i="69" s="1"/>
  <c r="H146" i="67"/>
  <c r="H142" i="67"/>
  <c r="H134" i="67"/>
  <c r="H133" i="67"/>
  <c r="H122" i="67"/>
  <c r="I113" i="67"/>
  <c r="H112" i="67"/>
  <c r="I107" i="67"/>
  <c r="H101" i="67"/>
  <c r="H69" i="67"/>
  <c r="I76" i="67" s="1"/>
  <c r="H63" i="67"/>
  <c r="H59" i="67"/>
  <c r="H86" i="67" s="1"/>
  <c r="H88" i="67" s="1"/>
  <c r="H46" i="67"/>
  <c r="H74" i="67" s="1"/>
  <c r="H30" i="67"/>
  <c r="H38" i="67" s="1"/>
  <c r="H146" i="66"/>
  <c r="H142" i="66"/>
  <c r="H134" i="66"/>
  <c r="H133" i="66"/>
  <c r="H122" i="66"/>
  <c r="H112" i="66"/>
  <c r="I107" i="66"/>
  <c r="I113" i="66" s="1"/>
  <c r="H101" i="66"/>
  <c r="H69" i="66"/>
  <c r="I76" i="66" s="1"/>
  <c r="H63" i="66"/>
  <c r="H46" i="66"/>
  <c r="H74" i="66" s="1"/>
  <c r="H30" i="66"/>
  <c r="H38" i="66" s="1"/>
  <c r="H146" i="65"/>
  <c r="H142" i="65"/>
  <c r="H134" i="65"/>
  <c r="H133" i="65"/>
  <c r="H122" i="65"/>
  <c r="H112" i="65"/>
  <c r="I107" i="65"/>
  <c r="I113" i="65" s="1"/>
  <c r="H101" i="65"/>
  <c r="I85" i="65"/>
  <c r="H74" i="65"/>
  <c r="H63" i="65"/>
  <c r="H69" i="65" s="1"/>
  <c r="I76" i="65" s="1"/>
  <c r="H46" i="65"/>
  <c r="H38" i="65"/>
  <c r="I83" i="65" s="1"/>
  <c r="H30" i="65"/>
  <c r="H146" i="63"/>
  <c r="H138" i="63"/>
  <c r="H134" i="63"/>
  <c r="H133" i="63"/>
  <c r="H122" i="63"/>
  <c r="H142" i="63" s="1"/>
  <c r="I113" i="63"/>
  <c r="I107" i="63"/>
  <c r="H101" i="63"/>
  <c r="H112" i="63" s="1"/>
  <c r="H74" i="63"/>
  <c r="H63" i="63"/>
  <c r="H69" i="63" s="1"/>
  <c r="I76" i="63" s="1"/>
  <c r="H59" i="63"/>
  <c r="H86" i="63" s="1"/>
  <c r="H46" i="63"/>
  <c r="I45" i="63"/>
  <c r="H32" i="63"/>
  <c r="H38" i="63" s="1"/>
  <c r="H30" i="63"/>
  <c r="H146" i="62"/>
  <c r="H138" i="62"/>
  <c r="H134" i="62"/>
  <c r="H133" i="62"/>
  <c r="H122" i="62"/>
  <c r="H142" i="62" s="1"/>
  <c r="I113" i="62"/>
  <c r="I107" i="62"/>
  <c r="H101" i="62"/>
  <c r="H112" i="62" s="1"/>
  <c r="H74" i="62"/>
  <c r="H63" i="62"/>
  <c r="H69" i="62" s="1"/>
  <c r="I76" i="62" s="1"/>
  <c r="H59" i="62"/>
  <c r="H86" i="62" s="1"/>
  <c r="H46" i="62"/>
  <c r="I45" i="62"/>
  <c r="H30" i="62"/>
  <c r="H38" i="62" s="1"/>
  <c r="H146" i="64"/>
  <c r="H134" i="64"/>
  <c r="H133" i="64"/>
  <c r="H122" i="64"/>
  <c r="H142" i="64" s="1"/>
  <c r="I107" i="64"/>
  <c r="I113" i="64" s="1"/>
  <c r="H101" i="64"/>
  <c r="H112" i="64" s="1"/>
  <c r="H69" i="64"/>
  <c r="I76" i="64" s="1"/>
  <c r="H63" i="64"/>
  <c r="H59" i="64"/>
  <c r="H86" i="64" s="1"/>
  <c r="H46" i="64"/>
  <c r="H74" i="64" s="1"/>
  <c r="I44" i="64"/>
  <c r="H30" i="64"/>
  <c r="H38" i="64" s="1"/>
  <c r="H146" i="75"/>
  <c r="H134" i="75"/>
  <c r="H133" i="75"/>
  <c r="H122" i="75"/>
  <c r="H142" i="75" s="1"/>
  <c r="H112" i="75"/>
  <c r="I107" i="75"/>
  <c r="I113" i="75" s="1"/>
  <c r="H101" i="75"/>
  <c r="H87" i="75"/>
  <c r="I83" i="75"/>
  <c r="H69" i="75"/>
  <c r="I76" i="75" s="1"/>
  <c r="H63" i="75"/>
  <c r="H59" i="75"/>
  <c r="H86" i="75" s="1"/>
  <c r="H46" i="75"/>
  <c r="H74" i="75" s="1"/>
  <c r="I44" i="75"/>
  <c r="H38" i="75"/>
  <c r="I87" i="75" s="1"/>
  <c r="H30" i="75"/>
  <c r="H146" i="74"/>
  <c r="H134" i="74"/>
  <c r="H133" i="74"/>
  <c r="H122" i="74"/>
  <c r="H142" i="74" s="1"/>
  <c r="H112" i="74"/>
  <c r="I107" i="74"/>
  <c r="I113" i="74" s="1"/>
  <c r="H101" i="74"/>
  <c r="H69" i="74"/>
  <c r="I76" i="74" s="1"/>
  <c r="H63" i="74"/>
  <c r="H59" i="74"/>
  <c r="H86" i="74" s="1"/>
  <c r="H46" i="74"/>
  <c r="H74" i="74" s="1"/>
  <c r="H38" i="74"/>
  <c r="I82" i="74" s="1"/>
  <c r="H30" i="74"/>
  <c r="H146" i="56"/>
  <c r="H134" i="56"/>
  <c r="H133" i="56"/>
  <c r="H122" i="56"/>
  <c r="H142" i="56" s="1"/>
  <c r="H101" i="56"/>
  <c r="H112" i="56" s="1"/>
  <c r="I76" i="56"/>
  <c r="H69" i="56"/>
  <c r="H63" i="56"/>
  <c r="H57" i="56"/>
  <c r="H59" i="56" s="1"/>
  <c r="H46" i="56"/>
  <c r="H74" i="56" s="1"/>
  <c r="H30" i="56"/>
  <c r="I106" i="56" s="1"/>
  <c r="I107" i="56" s="1"/>
  <c r="I113" i="56" s="1"/>
  <c r="I57" i="76" l="1"/>
  <c r="I57" i="70"/>
  <c r="I57" i="69"/>
  <c r="I57" i="66"/>
  <c r="H59" i="65"/>
  <c r="H86" i="65" s="1"/>
  <c r="H88" i="70"/>
  <c r="H86" i="56"/>
  <c r="H75" i="56"/>
  <c r="H88" i="66"/>
  <c r="I86" i="66"/>
  <c r="I85" i="76"/>
  <c r="H138" i="76"/>
  <c r="I84" i="76"/>
  <c r="I45" i="76"/>
  <c r="I83" i="76"/>
  <c r="I44" i="76"/>
  <c r="I46" i="76" s="1"/>
  <c r="I82" i="76"/>
  <c r="I87" i="76"/>
  <c r="H38" i="56"/>
  <c r="I82" i="62"/>
  <c r="I87" i="62"/>
  <c r="I85" i="62"/>
  <c r="I83" i="62"/>
  <c r="I44" i="62"/>
  <c r="I46" i="62" s="1"/>
  <c r="I84" i="62"/>
  <c r="I85" i="69"/>
  <c r="H138" i="69"/>
  <c r="I84" i="69"/>
  <c r="I45" i="69"/>
  <c r="I83" i="69"/>
  <c r="I44" i="69"/>
  <c r="I82" i="69"/>
  <c r="I86" i="74"/>
  <c r="H88" i="74"/>
  <c r="H88" i="63"/>
  <c r="I86" i="63"/>
  <c r="I85" i="67"/>
  <c r="H138" i="67"/>
  <c r="I84" i="67"/>
  <c r="I45" i="67"/>
  <c r="I83" i="67"/>
  <c r="I44" i="67"/>
  <c r="I82" i="67"/>
  <c r="I87" i="67"/>
  <c r="H88" i="65"/>
  <c r="I86" i="65"/>
  <c r="I86" i="67"/>
  <c r="H88" i="64"/>
  <c r="I86" i="64"/>
  <c r="H75" i="66"/>
  <c r="I87" i="64"/>
  <c r="I85" i="64"/>
  <c r="H138" i="64"/>
  <c r="I84" i="64"/>
  <c r="I45" i="64"/>
  <c r="I82" i="64"/>
  <c r="I83" i="64"/>
  <c r="I82" i="63"/>
  <c r="I87" i="63"/>
  <c r="I85" i="63"/>
  <c r="I83" i="63"/>
  <c r="I44" i="63"/>
  <c r="I46" i="63" s="1"/>
  <c r="I84" i="63"/>
  <c r="H138" i="66"/>
  <c r="I84" i="66"/>
  <c r="I45" i="66"/>
  <c r="I83" i="66"/>
  <c r="I44" i="66"/>
  <c r="I46" i="66" s="1"/>
  <c r="I82" i="66"/>
  <c r="I87" i="66"/>
  <c r="I85" i="66"/>
  <c r="I86" i="76"/>
  <c r="I86" i="75"/>
  <c r="H88" i="75"/>
  <c r="I46" i="64"/>
  <c r="H88" i="62"/>
  <c r="I86" i="62"/>
  <c r="H86" i="69"/>
  <c r="H75" i="69"/>
  <c r="I87" i="74"/>
  <c r="I85" i="74"/>
  <c r="H138" i="74"/>
  <c r="I84" i="74"/>
  <c r="I45" i="74"/>
  <c r="I83" i="74"/>
  <c r="I88" i="74" s="1"/>
  <c r="I44" i="74"/>
  <c r="I46" i="74" s="1"/>
  <c r="I82" i="75"/>
  <c r="I45" i="65"/>
  <c r="I84" i="65"/>
  <c r="H138" i="65"/>
  <c r="H75" i="67"/>
  <c r="I87" i="70"/>
  <c r="I45" i="75"/>
  <c r="I46" i="75" s="1"/>
  <c r="I84" i="75"/>
  <c r="I82" i="70"/>
  <c r="I85" i="75"/>
  <c r="H138" i="75"/>
  <c r="H75" i="62"/>
  <c r="H75" i="63"/>
  <c r="H75" i="75"/>
  <c r="H75" i="64"/>
  <c r="I87" i="65"/>
  <c r="I45" i="70"/>
  <c r="I46" i="70" s="1"/>
  <c r="I84" i="70"/>
  <c r="H138" i="70"/>
  <c r="H75" i="74"/>
  <c r="I82" i="65"/>
  <c r="H75" i="70"/>
  <c r="H75" i="76"/>
  <c r="I44" i="65"/>
  <c r="I46" i="65" s="1"/>
  <c r="H75" i="65" l="1"/>
  <c r="H140" i="74"/>
  <c r="I53" i="75"/>
  <c r="I52" i="75"/>
  <c r="I58" i="75"/>
  <c r="I51" i="75"/>
  <c r="I74" i="75"/>
  <c r="I56" i="75"/>
  <c r="I54" i="75"/>
  <c r="I55" i="75"/>
  <c r="I58" i="70"/>
  <c r="I51" i="70"/>
  <c r="I74" i="70"/>
  <c r="I56" i="70"/>
  <c r="I55" i="70"/>
  <c r="I54" i="70"/>
  <c r="I52" i="70"/>
  <c r="I53" i="70"/>
  <c r="I56" i="66"/>
  <c r="I55" i="66"/>
  <c r="I54" i="66"/>
  <c r="I53" i="66"/>
  <c r="I52" i="66"/>
  <c r="I58" i="66"/>
  <c r="I51" i="66"/>
  <c r="I59" i="66" s="1"/>
  <c r="I75" i="66" s="1"/>
  <c r="I74" i="66"/>
  <c r="I53" i="64"/>
  <c r="I52" i="64"/>
  <c r="I58" i="64"/>
  <c r="I51" i="64"/>
  <c r="I59" i="64" s="1"/>
  <c r="I75" i="64" s="1"/>
  <c r="I74" i="64"/>
  <c r="I56" i="64"/>
  <c r="I54" i="64"/>
  <c r="I55" i="64"/>
  <c r="I87" i="56"/>
  <c r="H138" i="56"/>
  <c r="I85" i="56"/>
  <c r="I84" i="56"/>
  <c r="I82" i="56"/>
  <c r="I83" i="56"/>
  <c r="I45" i="56"/>
  <c r="I44" i="56"/>
  <c r="I46" i="56" s="1"/>
  <c r="I88" i="70"/>
  <c r="I46" i="69"/>
  <c r="I55" i="65"/>
  <c r="I54" i="65"/>
  <c r="I53" i="65"/>
  <c r="I52" i="65"/>
  <c r="I58" i="65"/>
  <c r="I51" i="65"/>
  <c r="I56" i="65"/>
  <c r="I74" i="65"/>
  <c r="I54" i="62"/>
  <c r="I53" i="62"/>
  <c r="I52" i="62"/>
  <c r="I58" i="62"/>
  <c r="I51" i="62"/>
  <c r="I74" i="62"/>
  <c r="I55" i="62"/>
  <c r="I56" i="62"/>
  <c r="I88" i="76"/>
  <c r="I88" i="75"/>
  <c r="I58" i="76"/>
  <c r="I51" i="76"/>
  <c r="I74" i="76"/>
  <c r="I56" i="76"/>
  <c r="I55" i="76"/>
  <c r="I54" i="76"/>
  <c r="I52" i="76"/>
  <c r="I53" i="76"/>
  <c r="I52" i="74"/>
  <c r="I58" i="74"/>
  <c r="I51" i="74"/>
  <c r="I74" i="74"/>
  <c r="I56" i="74"/>
  <c r="I55" i="74"/>
  <c r="I53" i="74"/>
  <c r="I54" i="74"/>
  <c r="H88" i="69"/>
  <c r="I86" i="69"/>
  <c r="I88" i="69" s="1"/>
  <c r="I88" i="64"/>
  <c r="I88" i="63"/>
  <c r="I88" i="65"/>
  <c r="I88" i="67"/>
  <c r="I88" i="66"/>
  <c r="I54" i="63"/>
  <c r="I53" i="63"/>
  <c r="I52" i="63"/>
  <c r="I58" i="63"/>
  <c r="I51" i="63"/>
  <c r="I74" i="63"/>
  <c r="I55" i="63"/>
  <c r="I56" i="63"/>
  <c r="I46" i="67"/>
  <c r="I88" i="62"/>
  <c r="H88" i="56"/>
  <c r="I86" i="56"/>
  <c r="H140" i="69" l="1"/>
  <c r="I59" i="76"/>
  <c r="I75" i="76" s="1"/>
  <c r="I59" i="75"/>
  <c r="I75" i="75" s="1"/>
  <c r="I77" i="75" s="1"/>
  <c r="I74" i="69"/>
  <c r="I56" i="69"/>
  <c r="I55" i="69"/>
  <c r="I54" i="69"/>
  <c r="I53" i="69"/>
  <c r="I58" i="69"/>
  <c r="I51" i="69"/>
  <c r="I52" i="69"/>
  <c r="H140" i="67"/>
  <c r="I59" i="62"/>
  <c r="I75" i="62" s="1"/>
  <c r="I77" i="62" s="1"/>
  <c r="H139" i="62" s="1"/>
  <c r="H140" i="70"/>
  <c r="H140" i="66"/>
  <c r="I59" i="63"/>
  <c r="I75" i="63" s="1"/>
  <c r="I77" i="63" s="1"/>
  <c r="H140" i="65"/>
  <c r="H140" i="75"/>
  <c r="I59" i="65"/>
  <c r="I75" i="65" s="1"/>
  <c r="I77" i="65" s="1"/>
  <c r="I52" i="56"/>
  <c r="I51" i="56"/>
  <c r="I58" i="56"/>
  <c r="I55" i="56"/>
  <c r="I74" i="56"/>
  <c r="I56" i="56"/>
  <c r="I54" i="56"/>
  <c r="I53" i="56"/>
  <c r="I57" i="56"/>
  <c r="H140" i="63"/>
  <c r="I59" i="70"/>
  <c r="I75" i="70" s="1"/>
  <c r="I77" i="70" s="1"/>
  <c r="H140" i="62"/>
  <c r="H140" i="64"/>
  <c r="H140" i="76"/>
  <c r="I74" i="67"/>
  <c r="I56" i="67"/>
  <c r="I55" i="67"/>
  <c r="I54" i="67"/>
  <c r="I53" i="67"/>
  <c r="I52" i="67"/>
  <c r="I58" i="67"/>
  <c r="I51" i="67"/>
  <c r="I59" i="74"/>
  <c r="I75" i="74" s="1"/>
  <c r="I77" i="74" s="1"/>
  <c r="I77" i="76"/>
  <c r="H139" i="76" s="1"/>
  <c r="I88" i="56"/>
  <c r="I77" i="64"/>
  <c r="H139" i="64" s="1"/>
  <c r="I77" i="66"/>
  <c r="H139" i="66" s="1"/>
  <c r="H139" i="75" l="1"/>
  <c r="I90" i="75"/>
  <c r="I99" i="75" s="1"/>
  <c r="I90" i="66"/>
  <c r="I95" i="66" s="1"/>
  <c r="I90" i="62"/>
  <c r="I100" i="62" s="1"/>
  <c r="H139" i="70"/>
  <c r="I90" i="70"/>
  <c r="H139" i="65"/>
  <c r="I90" i="65"/>
  <c r="H139" i="63"/>
  <c r="I90" i="63"/>
  <c r="I100" i="66"/>
  <c r="I99" i="66"/>
  <c r="I98" i="66"/>
  <c r="I96" i="66"/>
  <c r="I97" i="66"/>
  <c r="I97" i="62"/>
  <c r="H140" i="56"/>
  <c r="I59" i="56"/>
  <c r="I75" i="56" s="1"/>
  <c r="I77" i="56" s="1"/>
  <c r="I59" i="69"/>
  <c r="I75" i="69" s="1"/>
  <c r="I77" i="69" s="1"/>
  <c r="H139" i="74"/>
  <c r="I90" i="74"/>
  <c r="I59" i="67"/>
  <c r="I75" i="67" s="1"/>
  <c r="I77" i="67" s="1"/>
  <c r="I90" i="76"/>
  <c r="I90" i="64"/>
  <c r="I95" i="62" l="1"/>
  <c r="I98" i="62"/>
  <c r="I96" i="62"/>
  <c r="I99" i="62"/>
  <c r="I97" i="75"/>
  <c r="I100" i="75"/>
  <c r="I96" i="75"/>
  <c r="H139" i="56"/>
  <c r="I90" i="56"/>
  <c r="I99" i="56" s="1"/>
  <c r="I95" i="75"/>
  <c r="I98" i="75"/>
  <c r="H139" i="67"/>
  <c r="I90" i="67"/>
  <c r="I101" i="66"/>
  <c r="I112" i="66" s="1"/>
  <c r="I114" i="66" s="1"/>
  <c r="I100" i="63"/>
  <c r="I99" i="63"/>
  <c r="I98" i="63"/>
  <c r="I97" i="63"/>
  <c r="I96" i="63"/>
  <c r="I95" i="63"/>
  <c r="I99" i="74"/>
  <c r="I98" i="74"/>
  <c r="I97" i="74"/>
  <c r="I96" i="74"/>
  <c r="I95" i="74"/>
  <c r="I100" i="74"/>
  <c r="H139" i="69"/>
  <c r="I90" i="69"/>
  <c r="I100" i="65"/>
  <c r="I99" i="65"/>
  <c r="I98" i="65"/>
  <c r="I97" i="65"/>
  <c r="I95" i="65"/>
  <c r="I96" i="65"/>
  <c r="I100" i="64"/>
  <c r="I99" i="64"/>
  <c r="I98" i="64"/>
  <c r="I97" i="64"/>
  <c r="I96" i="64"/>
  <c r="I95" i="64"/>
  <c r="I98" i="56"/>
  <c r="I98" i="76"/>
  <c r="I97" i="76"/>
  <c r="I96" i="76"/>
  <c r="I95" i="76"/>
  <c r="I99" i="76"/>
  <c r="I100" i="76"/>
  <c r="I98" i="70"/>
  <c r="I97" i="70"/>
  <c r="I96" i="70"/>
  <c r="I95" i="70"/>
  <c r="I99" i="70"/>
  <c r="I100" i="70"/>
  <c r="I100" i="56" l="1"/>
  <c r="I95" i="56"/>
  <c r="I101" i="62"/>
  <c r="I112" i="62" s="1"/>
  <c r="I114" i="62" s="1"/>
  <c r="H141" i="62" s="1"/>
  <c r="H143" i="62" s="1"/>
  <c r="I96" i="56"/>
  <c r="I101" i="75"/>
  <c r="I112" i="75" s="1"/>
  <c r="I114" i="75" s="1"/>
  <c r="H141" i="75" s="1"/>
  <c r="H143" i="75" s="1"/>
  <c r="I97" i="56"/>
  <c r="I101" i="63"/>
  <c r="I112" i="63" s="1"/>
  <c r="I114" i="63" s="1"/>
  <c r="H141" i="63" s="1"/>
  <c r="H143" i="63" s="1"/>
  <c r="I101" i="74"/>
  <c r="I112" i="74" s="1"/>
  <c r="I114" i="74" s="1"/>
  <c r="I101" i="70"/>
  <c r="I112" i="70" s="1"/>
  <c r="I114" i="70" s="1"/>
  <c r="I97" i="69"/>
  <c r="I96" i="69"/>
  <c r="I95" i="69"/>
  <c r="I100" i="69"/>
  <c r="I98" i="69"/>
  <c r="I99" i="69"/>
  <c r="I101" i="76"/>
  <c r="I112" i="76" s="1"/>
  <c r="I114" i="76" s="1"/>
  <c r="I101" i="65"/>
  <c r="I112" i="65" s="1"/>
  <c r="I114" i="65" s="1"/>
  <c r="I96" i="67"/>
  <c r="I95" i="67"/>
  <c r="I100" i="67"/>
  <c r="I99" i="67"/>
  <c r="I97" i="67"/>
  <c r="I98" i="67"/>
  <c r="I101" i="64"/>
  <c r="I112" i="64" s="1"/>
  <c r="I114" i="64" s="1"/>
  <c r="H141" i="66"/>
  <c r="H143" i="66" s="1"/>
  <c r="I124" i="66"/>
  <c r="I101" i="56" l="1"/>
  <c r="I112" i="56" s="1"/>
  <c r="I114" i="56" s="1"/>
  <c r="I124" i="56" s="1"/>
  <c r="I124" i="75"/>
  <c r="I134" i="75" s="1"/>
  <c r="I124" i="62"/>
  <c r="I128" i="62" s="1"/>
  <c r="I124" i="63"/>
  <c r="I128" i="63" s="1"/>
  <c r="H141" i="64"/>
  <c r="H143" i="64" s="1"/>
  <c r="I124" i="64"/>
  <c r="H141" i="65"/>
  <c r="H143" i="65" s="1"/>
  <c r="I124" i="65"/>
  <c r="H141" i="76"/>
  <c r="H143" i="76" s="1"/>
  <c r="I124" i="76"/>
  <c r="I101" i="67"/>
  <c r="I112" i="67" s="1"/>
  <c r="I114" i="67" s="1"/>
  <c r="H141" i="70"/>
  <c r="H143" i="70" s="1"/>
  <c r="I124" i="70"/>
  <c r="I134" i="66"/>
  <c r="I128" i="66"/>
  <c r="H141" i="74"/>
  <c r="H143" i="74" s="1"/>
  <c r="I124" i="74"/>
  <c r="I134" i="63"/>
  <c r="I101" i="69"/>
  <c r="I112" i="69" s="1"/>
  <c r="I114" i="69" s="1"/>
  <c r="H141" i="56" l="1"/>
  <c r="H143" i="56" s="1"/>
  <c r="I128" i="75"/>
  <c r="I129" i="75" s="1"/>
  <c r="I132" i="75" s="1"/>
  <c r="I134" i="62"/>
  <c r="I129" i="63"/>
  <c r="I130" i="63" s="1"/>
  <c r="I128" i="56"/>
  <c r="I134" i="56"/>
  <c r="I134" i="70"/>
  <c r="I128" i="70"/>
  <c r="I129" i="62"/>
  <c r="H141" i="67"/>
  <c r="H143" i="67" s="1"/>
  <c r="I124" i="67"/>
  <c r="I128" i="65"/>
  <c r="I134" i="65"/>
  <c r="I134" i="76"/>
  <c r="I128" i="76"/>
  <c r="I129" i="66"/>
  <c r="I134" i="64"/>
  <c r="I128" i="64"/>
  <c r="H141" i="69"/>
  <c r="H143" i="69" s="1"/>
  <c r="I124" i="69"/>
  <c r="I134" i="74"/>
  <c r="I128" i="74"/>
  <c r="I131" i="63" l="1"/>
  <c r="I132" i="63"/>
  <c r="I129" i="64"/>
  <c r="I132" i="64" s="1"/>
  <c r="I130" i="62"/>
  <c r="I132" i="62"/>
  <c r="I131" i="62"/>
  <c r="I133" i="62" s="1"/>
  <c r="H144" i="62" s="1"/>
  <c r="H145" i="62" s="1"/>
  <c r="I129" i="70"/>
  <c r="I132" i="70" s="1"/>
  <c r="I130" i="75"/>
  <c r="I134" i="67"/>
  <c r="I128" i="67"/>
  <c r="I131" i="75"/>
  <c r="I134" i="69"/>
  <c r="I128" i="69"/>
  <c r="I129" i="74"/>
  <c r="I129" i="76"/>
  <c r="I131" i="76" s="1"/>
  <c r="I129" i="65"/>
  <c r="I129" i="56"/>
  <c r="I130" i="66"/>
  <c r="I131" i="66"/>
  <c r="I132" i="66"/>
  <c r="I133" i="63" l="1"/>
  <c r="H144" i="63" s="1"/>
  <c r="H145" i="63" s="1"/>
  <c r="H150" i="63" s="1"/>
  <c r="H152" i="63" s="1"/>
  <c r="G10" i="57" s="1"/>
  <c r="I130" i="76"/>
  <c r="I131" i="70"/>
  <c r="I130" i="70"/>
  <c r="I132" i="76"/>
  <c r="I133" i="76" s="1"/>
  <c r="H144" i="76" s="1"/>
  <c r="H145" i="76" s="1"/>
  <c r="I133" i="75"/>
  <c r="H144" i="75" s="1"/>
  <c r="H145" i="75" s="1"/>
  <c r="H147" i="75" s="1"/>
  <c r="E7" i="57"/>
  <c r="F7" i="57" s="1"/>
  <c r="I131" i="65"/>
  <c r="I130" i="65"/>
  <c r="I132" i="65"/>
  <c r="H150" i="62"/>
  <c r="H152" i="62" s="1"/>
  <c r="G9" i="57" s="1"/>
  <c r="H147" i="62"/>
  <c r="E9" i="57"/>
  <c r="F9" i="57" s="1"/>
  <c r="I132" i="56"/>
  <c r="I131" i="74"/>
  <c r="I130" i="56"/>
  <c r="I131" i="64"/>
  <c r="I131" i="56"/>
  <c r="I132" i="74"/>
  <c r="I130" i="64"/>
  <c r="I129" i="67"/>
  <c r="I129" i="69"/>
  <c r="I132" i="69" s="1"/>
  <c r="I130" i="74"/>
  <c r="I133" i="66"/>
  <c r="H144" i="66" s="1"/>
  <c r="H145" i="66" s="1"/>
  <c r="I133" i="70" l="1"/>
  <c r="H144" i="70" s="1"/>
  <c r="H145" i="70" s="1"/>
  <c r="E15" i="57" s="1"/>
  <c r="F15" i="57" s="1"/>
  <c r="E10" i="57"/>
  <c r="F10" i="57" s="1"/>
  <c r="H147" i="63"/>
  <c r="I133" i="56"/>
  <c r="H144" i="56" s="1"/>
  <c r="H145" i="56" s="1"/>
  <c r="I130" i="69"/>
  <c r="I131" i="69"/>
  <c r="I133" i="69" s="1"/>
  <c r="H144" i="69" s="1"/>
  <c r="H145" i="69" s="1"/>
  <c r="I133" i="64"/>
  <c r="H144" i="64" s="1"/>
  <c r="H145" i="64" s="1"/>
  <c r="E8" i="57" s="1"/>
  <c r="F8" i="57" s="1"/>
  <c r="I133" i="74"/>
  <c r="H144" i="74" s="1"/>
  <c r="H145" i="74" s="1"/>
  <c r="H147" i="74" s="1"/>
  <c r="H147" i="76"/>
  <c r="E16" i="57"/>
  <c r="F16" i="57" s="1"/>
  <c r="H150" i="76"/>
  <c r="H152" i="76" s="1"/>
  <c r="G16" i="57" s="1"/>
  <c r="H150" i="75"/>
  <c r="H152" i="75" s="1"/>
  <c r="G7" i="57" s="1"/>
  <c r="I133" i="65"/>
  <c r="H144" i="65" s="1"/>
  <c r="H145" i="65" s="1"/>
  <c r="H150" i="65" s="1"/>
  <c r="H152" i="65" s="1"/>
  <c r="G11" i="57" s="1"/>
  <c r="I132" i="67"/>
  <c r="I131" i="67"/>
  <c r="H150" i="56"/>
  <c r="H152" i="56" s="1"/>
  <c r="G5" i="57" s="1"/>
  <c r="H147" i="56"/>
  <c r="E5" i="57"/>
  <c r="F5" i="57" s="1"/>
  <c r="H147" i="66"/>
  <c r="H150" i="66"/>
  <c r="H152" i="66" s="1"/>
  <c r="G12" i="57" s="1"/>
  <c r="E12" i="57"/>
  <c r="F12" i="57" s="1"/>
  <c r="I130" i="67"/>
  <c r="H147" i="70" l="1"/>
  <c r="H150" i="70"/>
  <c r="H152" i="70" s="1"/>
  <c r="G15" i="57" s="1"/>
  <c r="E14" i="57"/>
  <c r="F14" i="57" s="1"/>
  <c r="H147" i="69"/>
  <c r="H150" i="64"/>
  <c r="H152" i="64" s="1"/>
  <c r="G8" i="57" s="1"/>
  <c r="H147" i="64"/>
  <c r="H150" i="74"/>
  <c r="H152" i="74" s="1"/>
  <c r="G6" i="57" s="1"/>
  <c r="E6" i="57"/>
  <c r="F6" i="57" s="1"/>
  <c r="H147" i="65"/>
  <c r="E11" i="57"/>
  <c r="F11" i="57" s="1"/>
  <c r="H150" i="69"/>
  <c r="H152" i="69" s="1"/>
  <c r="G14" i="57" s="1"/>
  <c r="I133" i="67"/>
  <c r="H144" i="67" s="1"/>
  <c r="H145" i="67" s="1"/>
  <c r="H147" i="67" s="1"/>
  <c r="E13" i="57" l="1"/>
  <c r="F13" i="57" s="1"/>
  <c r="H150" i="67"/>
  <c r="H152" i="67" s="1"/>
  <c r="G13" i="57" s="1"/>
</calcChain>
</file>

<file path=xl/sharedStrings.xml><?xml version="1.0" encoding="utf-8"?>
<sst xmlns="http://schemas.openxmlformats.org/spreadsheetml/2006/main" count="3070" uniqueCount="189">
  <si>
    <t>LOTE</t>
  </si>
  <si>
    <t>NOME</t>
  </si>
  <si>
    <t>QUANTIDADE DE EMPREGADOS POR POSTO</t>
  </si>
  <si>
    <t>VALOR POR EMPREGADO (R$)</t>
  </si>
  <si>
    <t>VALOR DO POSTO (R$)</t>
  </si>
  <si>
    <t>VALOR PLANO DE SAUDE
A GLOSAR POR EMPREGADO (R$)</t>
  </si>
  <si>
    <t>Capataz Diurno 12hx36h</t>
  </si>
  <si>
    <t>Cuidador Social</t>
  </si>
  <si>
    <t>Digitador</t>
  </si>
  <si>
    <t>Faxineiro sem Material</t>
  </si>
  <si>
    <t>Lavadeira</t>
  </si>
  <si>
    <t>Maqueiro 44h</t>
  </si>
  <si>
    <t>Pedreiro</t>
  </si>
  <si>
    <t>Pintor</t>
  </si>
  <si>
    <t>Técnico em Contabilidade</t>
  </si>
  <si>
    <t>Técnico em Telefonia</t>
  </si>
  <si>
    <t>Técnico em Segurança do Trabalho</t>
  </si>
  <si>
    <t>Técnico em Refrigeração</t>
  </si>
  <si>
    <t>GOVERNO DO ESTADO DO PIAUÍ</t>
  </si>
  <si>
    <t>SECRETARIA DE ESTADO DA FAZENDA DO PIAUÍ - SEFAZ</t>
  </si>
  <si>
    <t>PLANILHA DE CUSTOS E FORMAÇÃO DE PREÇOS</t>
  </si>
  <si>
    <t>DISCRIMINAÇÃO DOS SERVIÇOS (DADOS REFERENTES À LICITAÇÃO/CONTRATAÇÃO)</t>
  </si>
  <si>
    <t>Nº Processo</t>
  </si>
  <si>
    <t>00313.000236/2026-60</t>
  </si>
  <si>
    <t>Órgão/Entidade</t>
  </si>
  <si>
    <t>Órgãos e Entidades da administração direta e indireta do Poder Executivo Estadual</t>
  </si>
  <si>
    <t>Modalidade de Licitação</t>
  </si>
  <si>
    <t>Pregão Eletrônico Nº 08/2020 - SEADPREV</t>
  </si>
  <si>
    <t>Nº da Ata de Registro de Preços/Lote/Item</t>
  </si>
  <si>
    <t>LOTE 13 - Capataz Diurno 12hx36h</t>
  </si>
  <si>
    <t>Ano e nº da Liberação</t>
  </si>
  <si>
    <t>-</t>
  </si>
  <si>
    <t>Nº do Contrato</t>
  </si>
  <si>
    <t>Contratada</t>
  </si>
  <si>
    <t>SELETIV - Seleção e Agenciamento de Mão de Obra LTDA</t>
  </si>
  <si>
    <t>Data da apresentação do pedido de contratação</t>
  </si>
  <si>
    <t>Data do final da vigência do Contrato (Data limite para pedido de repactuação)</t>
  </si>
  <si>
    <t>Município/UF</t>
  </si>
  <si>
    <t>Teresina</t>
  </si>
  <si>
    <t>Ano Acordo, Convenção ou Sentença Normativa em Dissídio Coletivo</t>
  </si>
  <si>
    <t>CCT/2026 (PI000035/2026)</t>
  </si>
  <si>
    <t>Dados complementares para composição dos custos referentes à mão de obra</t>
  </si>
  <si>
    <t>A</t>
  </si>
  <si>
    <t>Tipo de serviço</t>
  </si>
  <si>
    <t>Terceirização de Mão de Obra</t>
  </si>
  <si>
    <t>B</t>
  </si>
  <si>
    <t>Categoria Profissional (vinculada à execução contratual)</t>
  </si>
  <si>
    <t>CAPATAZ DIURNO 12 X 36H</t>
  </si>
  <si>
    <t>C</t>
  </si>
  <si>
    <t>Salário Mínimo Nacional R$</t>
  </si>
  <si>
    <t>D</t>
  </si>
  <si>
    <t>Salário Normativo da Categoria Profissional R$</t>
  </si>
  <si>
    <t>E</t>
  </si>
  <si>
    <t>Data base da categoria (dia/mês/ano)</t>
  </si>
  <si>
    <t>F</t>
  </si>
  <si>
    <t>Participação no Vale Transporte %</t>
  </si>
  <si>
    <t>Quantidade de Vales Transporte</t>
  </si>
  <si>
    <t>Valor do Vale Transporte Requerido R$</t>
  </si>
  <si>
    <t>G</t>
  </si>
  <si>
    <t>H</t>
  </si>
  <si>
    <t xml:space="preserve"> Unidade de Medida</t>
  </si>
  <si>
    <t>Quantidade Homem/Mês por Posto</t>
  </si>
  <si>
    <t>Quantidade de Postos</t>
  </si>
  <si>
    <t>I</t>
  </si>
  <si>
    <t>Homem/Mês</t>
  </si>
  <si>
    <t>MÓDULO 1 - COMPOSIÇÃO DA REMUNERAÇÃO</t>
  </si>
  <si>
    <t>Descrição</t>
  </si>
  <si>
    <t>Valor (R$)</t>
  </si>
  <si>
    <t>Salário Base</t>
  </si>
  <si>
    <t>Adicional de Periculosidade</t>
  </si>
  <si>
    <t>Adicional de Insalubridade</t>
  </si>
  <si>
    <t>Adicional Noturno</t>
  </si>
  <si>
    <t>Hora Extra (não se aplica a jornada de 12x36 hs, conforme art. 59A, parágrafo Único da CLT)</t>
  </si>
  <si>
    <t>Hora Noturna Adicional</t>
  </si>
  <si>
    <t>DSR sobre Intrajornada</t>
  </si>
  <si>
    <t>Outros (Especificar)</t>
  </si>
  <si>
    <t>TOTAL</t>
  </si>
  <si>
    <t>MÓDULO 2 - ENCARGOS E BENEFICIOS ANUAIS, MENSAIS E DIÁRIOS</t>
  </si>
  <si>
    <t>Submódulo 2.1 - 13º (décimo terceiro) salário, Férias e Adicional de Férias.</t>
  </si>
  <si>
    <t>Percentagem e Valor</t>
  </si>
  <si>
    <t>%</t>
  </si>
  <si>
    <t>R$</t>
  </si>
  <si>
    <t xml:space="preserve">13º (décimo terceiro) Salário </t>
  </si>
  <si>
    <t xml:space="preserve">Férias e Adicional de Férias </t>
  </si>
  <si>
    <t xml:space="preserve">Submódulo 2.2 - Encargos Previdenciários (GPS), Fundo de Garantia por Tempo de Serviço (FGTS) e outras Contribuições. </t>
  </si>
  <si>
    <t>INSS</t>
  </si>
  <si>
    <t>SESI ou SESC</t>
  </si>
  <si>
    <t>SENAI ou SENAC</t>
  </si>
  <si>
    <t>INCRA</t>
  </si>
  <si>
    <t>Salário Educação</t>
  </si>
  <si>
    <t>SEBRAE</t>
  </si>
  <si>
    <t>FGTS</t>
  </si>
  <si>
    <t>Submódulo 2.3 - BENEFÍCIOS MENSAIS E DIÁRIOS</t>
  </si>
  <si>
    <t>Transporte</t>
  </si>
  <si>
    <t>Auxílio Alimentação</t>
  </si>
  <si>
    <t>Auxilio Creche</t>
  </si>
  <si>
    <t>Seguro de Vida</t>
  </si>
  <si>
    <t>Outros (especificar)</t>
  </si>
  <si>
    <t>QUADRO RESUMO DO MÓDULO 2 - ENCARGOS E BENEFÍCIOS ANUAIS, MENSAIS E DIÁRIOS</t>
  </si>
  <si>
    <t>2.1</t>
  </si>
  <si>
    <t xml:space="preserve">13º(décimo terceiro) Salário, Férias e Adicional de Férias </t>
  </si>
  <si>
    <t>2.2</t>
  </si>
  <si>
    <t xml:space="preserve">GPS, FGTS e Outras Contribuições </t>
  </si>
  <si>
    <t>2.3</t>
  </si>
  <si>
    <t>Beneficios Mensais e Diários</t>
  </si>
  <si>
    <t xml:space="preserve">MÓDULO 3 - PROVISÃO PARA RESCISÃO </t>
  </si>
  <si>
    <t>Aviso Prévio Indenizado</t>
  </si>
  <si>
    <t>Incidência do FGTS sobre Aviso Prévio Indenizado</t>
  </si>
  <si>
    <t>Multa do FGTS sobre aviso prévio indenizado</t>
  </si>
  <si>
    <t>Aviso Prévio Trabalhado</t>
  </si>
  <si>
    <t xml:space="preserve">Incidência dos Encargos do Submódulo 2.2 sobre Aviso Prévio Trabalhado </t>
  </si>
  <si>
    <t>Multa sobre FGTS referente ao Aviso Prévio Trabalhado</t>
  </si>
  <si>
    <t>Base de cálculo para o Módulo 4 (Módulo 1 + Módulo 2 + Módulo 3)</t>
  </si>
  <si>
    <t xml:space="preserve">MÓDULO 4 - CUSTO DE REPOSIÇÃO DO PROFISSIONAL AUSENTE </t>
  </si>
  <si>
    <t xml:space="preserve">Submódulo 4.1 - Ausências Legais </t>
  </si>
  <si>
    <t>Substituto na cobertura de  Férias</t>
  </si>
  <si>
    <t>Substituto na cobertura de  Ausências Legais</t>
  </si>
  <si>
    <t>Substituto na cobertura de  Licença-Paternidade</t>
  </si>
  <si>
    <t>Substituto na cobertura de  Ausência por acidente de trabalho</t>
  </si>
  <si>
    <t>Substituto na cobertura de  Afastamento Maternidade</t>
  </si>
  <si>
    <t>Substituto na Cobertura das Ausências por Doença</t>
  </si>
  <si>
    <t xml:space="preserve">Submódulo 4.2 - Intrajornada </t>
  </si>
  <si>
    <t xml:space="preserve">Intrajornada </t>
  </si>
  <si>
    <t xml:space="preserve">Intervalo para Repouso ou Alimentação </t>
  </si>
  <si>
    <t>Quadro Resumo do Módulo 4 - Custos de Reposição do Profissional Ausente</t>
  </si>
  <si>
    <t>4.1</t>
  </si>
  <si>
    <t>Ausências Legais</t>
  </si>
  <si>
    <t>4.2</t>
  </si>
  <si>
    <t>Intrajornada</t>
  </si>
  <si>
    <t>MODULO 5 - INSUMOS DIVERSOS</t>
  </si>
  <si>
    <t>Uniforme</t>
  </si>
  <si>
    <t>Materiais</t>
  </si>
  <si>
    <t>Utensilios e equipamentos</t>
  </si>
  <si>
    <t>Outros (EPI's)</t>
  </si>
  <si>
    <t>(Módulo 1 + Módulo 2 + Módulo 3 + Módulo 4 + Módulo 5)</t>
  </si>
  <si>
    <t>MÓDULO 6 - CUSTOS INDIRETOS, TRIBUTOS E LUCROS</t>
  </si>
  <si>
    <t>Custos Indiretos</t>
  </si>
  <si>
    <t>Lucro</t>
  </si>
  <si>
    <t>Tributos Federais: COFINS= 3,27%</t>
  </si>
  <si>
    <t>Tributos Federais: PIS= 0,71%</t>
  </si>
  <si>
    <t>Tributos Municipais: ISS = 5,00%</t>
  </si>
  <si>
    <t>Benefícios e Despesas Indiretas (BDI)</t>
  </si>
  <si>
    <t xml:space="preserve">QUADRO RESUMO DO CUSTO POR EMPREGADO </t>
  </si>
  <si>
    <t>Mão-de-obra vinculada à execução contratual (valor por empregado)</t>
  </si>
  <si>
    <t>Módulo 1 - Composição da Remuneração</t>
  </si>
  <si>
    <t xml:space="preserve">Modulo 2 - Encargos e Beneficios Anuais, Mensais e Diários </t>
  </si>
  <si>
    <t xml:space="preserve">Modulo 3 - Provisão para Rescisão </t>
  </si>
  <si>
    <t xml:space="preserve">Modulo 4 - Custo de Reposição do Profissional Ausente </t>
  </si>
  <si>
    <t xml:space="preserve">Modulo 5 - Insumos Diversos </t>
  </si>
  <si>
    <t>Subtotal (A + B + C + D + E)</t>
  </si>
  <si>
    <t>Módulo 6 - Custos Indiretos, tributos e lucro</t>
  </si>
  <si>
    <t>Valor Total por Empregado</t>
  </si>
  <si>
    <t>Quantidade de Homens/Posto</t>
  </si>
  <si>
    <t>Valor Unitário do Posto de Trabalho</t>
  </si>
  <si>
    <t>*</t>
  </si>
  <si>
    <t>GLOSA DE PLANO DE SAÚDE - VALOR DE REFERÊNCIA</t>
  </si>
  <si>
    <t>A) Valor Empregado COM Plano</t>
  </si>
  <si>
    <t>B) Valor Empregado SEM Plano</t>
  </si>
  <si>
    <t>Valor a GLOSAR: A - B</t>
  </si>
  <si>
    <t>LOTE 20 - Cuidador Social</t>
  </si>
  <si>
    <t>CUIDADOR SOCIAL</t>
  </si>
  <si>
    <t>LOTE 21 - Digitador</t>
  </si>
  <si>
    <t>DIGITADOR</t>
  </si>
  <si>
    <t>LOTE 26 - Faxineiro sem Material</t>
  </si>
  <si>
    <t>FAXINEIRO SEM MATERIAL</t>
  </si>
  <si>
    <t>Equipamentos de Proteção Individual</t>
  </si>
  <si>
    <t>LOTE 29 - Lavadeira</t>
  </si>
  <si>
    <t>LAVADEIRA</t>
  </si>
  <si>
    <t>LOTE 31 - Maqueiro</t>
  </si>
  <si>
    <t>MAQUEIRO 44 H</t>
  </si>
  <si>
    <t>LOTE 40 - Pedreiro</t>
  </si>
  <si>
    <t>PEDREIRO</t>
  </si>
  <si>
    <t>LOTE 41 - Pintor</t>
  </si>
  <si>
    <t>PINTOR</t>
  </si>
  <si>
    <t>LOTE 47 - Técnico em Contabilidade</t>
  </si>
  <si>
    <t>TÉCNICO EM CONTABILIDADE</t>
  </si>
  <si>
    <t>VALOR CCT/2024</t>
  </si>
  <si>
    <t>PLANILHA EMPRESA</t>
  </si>
  <si>
    <t>LOTE 51 - Técnico em Telefonia</t>
  </si>
  <si>
    <t>TÉCNICO EM TELEFONIA</t>
  </si>
  <si>
    <t>LOTE 54 - Técnico em Segurança do Trabalho</t>
  </si>
  <si>
    <t>TÉCNICO EM SEGURANÇA DO TRABALHO</t>
  </si>
  <si>
    <t>LOTE 55 - Técnico em Refrigeração</t>
  </si>
  <si>
    <t>TÉCNICO EM REFRIGERAÇÃO</t>
  </si>
  <si>
    <t>PARECER REFERENCIAL CGE Nº 05/2026</t>
  </si>
  <si>
    <t>SUPERINTENDÊNCIA DA CONTROLADORIA-GERAL DO ESTADO (SUPCGE)</t>
  </si>
  <si>
    <r>
      <t xml:space="preserve">Riscos Ambientais do Trabalho Ajustado (RAT/FAP): </t>
    </r>
    <r>
      <rPr>
        <i/>
        <sz val="12"/>
        <rFont val="Calibri"/>
        <family val="2"/>
        <scheme val="minor"/>
      </rPr>
      <t>[3% x 1,4813 = 4,44% [FAP/2026 (SEI nº 0023482232)]</t>
    </r>
  </si>
  <si>
    <r>
      <t>Plano de Saúde:</t>
    </r>
    <r>
      <rPr>
        <i/>
        <sz val="12"/>
        <rFont val="Calibri"/>
        <family val="2"/>
        <scheme val="minor"/>
      </rPr>
      <t xml:space="preserve"> [40% de R$ 151,87 = R$ 60,75]</t>
    </r>
  </si>
  <si>
    <t>TABELA 01 - SELETIV: GRUPO 01 (1º ANO DE CONTRATO / ASSINADOS EM​ 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</si>
</sst>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R$&quot;\ * #,##0.00_-;\-&quot;R$&quot;\ * #,##0.00_-;_-&quot;R$&quot;\ * &quot;-&quot;??_-;_-@_-"/>
    <numFmt numFmtId="43" formatCode="_-* #,##0.00_-;\-* #,##0.00_-;_-* &quot;-&quot;??_-;_-@_-"/>
  </numFmts>
  <fonts count="26">
    <font>
      <sz val="11"/>
      <color theme="1"/>
      <name val="Calibri"/>
      <charset val="134"/>
      <scheme val="minor"/>
    </font>
    <font>
      <sz val="12"/>
      <color theme="1"/>
      <name val="Calibri"/>
      <charset val="134"/>
      <scheme val="minor"/>
    </font>
    <font>
      <b/>
      <sz val="12"/>
      <color indexed="8"/>
      <name val="Calibri"/>
      <charset val="134"/>
      <scheme val="minor"/>
    </font>
    <font>
      <b/>
      <sz val="12"/>
      <name val="Calibri"/>
      <charset val="134"/>
      <scheme val="minor"/>
    </font>
    <font>
      <b/>
      <sz val="12"/>
      <color theme="1"/>
      <name val="Calibri"/>
      <charset val="134"/>
      <scheme val="minor"/>
    </font>
    <font>
      <sz val="12"/>
      <name val="Calibri"/>
      <charset val="134"/>
      <scheme val="minor"/>
    </font>
    <font>
      <sz val="12"/>
      <name val="Arial Narrow"/>
      <charset val="134"/>
    </font>
    <font>
      <sz val="12"/>
      <name val="Calibri"/>
      <charset val="134"/>
    </font>
    <font>
      <sz val="12"/>
      <color theme="1"/>
      <name val="Calibri"/>
      <charset val="134"/>
    </font>
    <font>
      <sz val="12"/>
      <color rgb="FF000000"/>
      <name val="Calibri"/>
      <charset val="134"/>
      <scheme val="minor"/>
    </font>
    <font>
      <b/>
      <sz val="12"/>
      <color rgb="FF000000"/>
      <name val="Calibri"/>
      <charset val="134"/>
    </font>
    <font>
      <sz val="12"/>
      <color rgb="FF000000"/>
      <name val="Calibri"/>
      <charset val="134"/>
    </font>
    <font>
      <b/>
      <sz val="11.5"/>
      <color theme="1"/>
      <name val="Calibri"/>
      <charset val="134"/>
      <scheme val="minor"/>
    </font>
    <font>
      <sz val="12"/>
      <color rgb="FFFF0000"/>
      <name val="Calibri"/>
      <charset val="134"/>
      <scheme val="minor"/>
    </font>
    <font>
      <sz val="12"/>
      <color theme="0"/>
      <name val="Calibri"/>
      <charset val="134"/>
      <scheme val="minor"/>
    </font>
    <font>
      <b/>
      <sz val="13"/>
      <color theme="1"/>
      <name val="Calibri"/>
      <charset val="134"/>
      <scheme val="minor"/>
    </font>
    <font>
      <sz val="13"/>
      <color theme="1"/>
      <name val="Calibri"/>
      <charset val="134"/>
      <scheme val="minor"/>
    </font>
    <font>
      <sz val="13"/>
      <name val="Calibri"/>
      <charset val="134"/>
      <scheme val="minor"/>
    </font>
    <font>
      <sz val="13"/>
      <color rgb="FF000000"/>
      <name val="Calibri"/>
      <charset val="134"/>
    </font>
    <font>
      <b/>
      <sz val="13"/>
      <name val="Calibri"/>
      <charset val="134"/>
      <scheme val="minor"/>
    </font>
    <font>
      <sz val="13"/>
      <name val="Calibri"/>
      <charset val="134"/>
    </font>
    <font>
      <i/>
      <sz val="13"/>
      <color theme="1"/>
      <name val="Calibri"/>
      <charset val="134"/>
      <scheme val="minor"/>
    </font>
    <font>
      <sz val="11"/>
      <color theme="1"/>
      <name val="Calibri"/>
      <charset val="134"/>
      <scheme val="minor"/>
    </font>
    <font>
      <i/>
      <sz val="12"/>
      <name val="Calibri"/>
      <family val="2"/>
      <scheme val="minor"/>
    </font>
    <font>
      <sz val="12"/>
      <name val="Calibri"/>
      <family val="2"/>
      <scheme val="minor"/>
    </font>
    <font>
      <b/>
      <sz val="16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4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auto="1"/>
      </bottom>
      <diagonal/>
    </border>
    <border>
      <left/>
      <right/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</borders>
  <cellStyleXfs count="5">
    <xf numFmtId="0" fontId="0" fillId="0" borderId="0"/>
    <xf numFmtId="43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300">
    <xf numFmtId="0" fontId="0" fillId="0" borderId="0" xfId="0"/>
    <xf numFmtId="0" fontId="1" fillId="0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1" fillId="0" borderId="0" xfId="0" applyFont="1"/>
    <xf numFmtId="0" fontId="1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1" fillId="3" borderId="17" xfId="0" applyFont="1" applyFill="1" applyBorder="1" applyAlignment="1">
      <alignment vertical="center"/>
    </xf>
    <xf numFmtId="0" fontId="1" fillId="3" borderId="8" xfId="0" applyFont="1" applyFill="1" applyBorder="1" applyAlignment="1">
      <alignment vertical="center"/>
    </xf>
    <xf numFmtId="0" fontId="1" fillId="3" borderId="18" xfId="0" applyFont="1" applyFill="1" applyBorder="1" applyAlignment="1">
      <alignment vertical="center"/>
    </xf>
    <xf numFmtId="0" fontId="1" fillId="0" borderId="17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18" xfId="0" applyFont="1" applyBorder="1" applyAlignment="1">
      <alignment vertical="center"/>
    </xf>
    <xf numFmtId="0" fontId="4" fillId="3" borderId="17" xfId="0" applyFont="1" applyFill="1" applyBorder="1" applyAlignment="1">
      <alignment horizontal="left" vertical="center"/>
    </xf>
    <xf numFmtId="0" fontId="4" fillId="3" borderId="8" xfId="0" applyFont="1" applyFill="1" applyBorder="1" applyAlignment="1">
      <alignment horizontal="left" vertical="center"/>
    </xf>
    <xf numFmtId="0" fontId="1" fillId="0" borderId="15" xfId="0" applyFont="1" applyBorder="1" applyAlignment="1">
      <alignment horizontal="center" vertical="center"/>
    </xf>
    <xf numFmtId="0" fontId="1" fillId="3" borderId="15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left" vertical="center"/>
    </xf>
    <xf numFmtId="0" fontId="5" fillId="3" borderId="15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10" fontId="5" fillId="2" borderId="16" xfId="2" applyNumberFormat="1" applyFont="1" applyFill="1" applyBorder="1" applyAlignment="1">
      <alignment horizontal="center" vertical="center"/>
    </xf>
    <xf numFmtId="10" fontId="3" fillId="2" borderId="16" xfId="0" applyNumberFormat="1" applyFont="1" applyFill="1" applyBorder="1" applyAlignment="1">
      <alignment horizontal="center" vertical="center"/>
    </xf>
    <xf numFmtId="10" fontId="5" fillId="2" borderId="16" xfId="0" applyNumberFormat="1" applyFont="1" applyFill="1" applyBorder="1" applyAlignment="1">
      <alignment horizontal="right" vertical="center"/>
    </xf>
    <xf numFmtId="10" fontId="5" fillId="0" borderId="16" xfId="0" applyNumberFormat="1" applyFont="1" applyFill="1" applyBorder="1" applyAlignment="1">
      <alignment horizontal="right" vertical="center"/>
    </xf>
    <xf numFmtId="10" fontId="3" fillId="0" borderId="16" xfId="0" applyNumberFormat="1" applyFont="1" applyBorder="1" applyAlignment="1">
      <alignment horizontal="right" vertical="center"/>
    </xf>
    <xf numFmtId="0" fontId="4" fillId="3" borderId="24" xfId="0" applyFont="1" applyFill="1" applyBorder="1" applyAlignment="1">
      <alignment horizontal="left" vertical="center"/>
    </xf>
    <xf numFmtId="0" fontId="3" fillId="2" borderId="28" xfId="0" applyFont="1" applyFill="1" applyBorder="1" applyAlignment="1">
      <alignment horizontal="center" vertical="center"/>
    </xf>
    <xf numFmtId="43" fontId="5" fillId="2" borderId="28" xfId="0" applyNumberFormat="1" applyFont="1" applyFill="1" applyBorder="1" applyAlignment="1">
      <alignment horizontal="center" vertical="center"/>
    </xf>
    <xf numFmtId="43" fontId="3" fillId="2" borderId="28" xfId="0" applyNumberFormat="1" applyFont="1" applyFill="1" applyBorder="1" applyAlignment="1">
      <alignment horizontal="center" vertical="center"/>
    </xf>
    <xf numFmtId="43" fontId="5" fillId="2" borderId="28" xfId="0" applyNumberFormat="1" applyFont="1" applyFill="1" applyBorder="1" applyAlignment="1">
      <alignment horizontal="right" vertical="center"/>
    </xf>
    <xf numFmtId="43" fontId="5" fillId="0" borderId="28" xfId="0" applyNumberFormat="1" applyFont="1" applyFill="1" applyBorder="1" applyAlignment="1">
      <alignment horizontal="right" vertical="center"/>
    </xf>
    <xf numFmtId="43" fontId="3" fillId="0" borderId="28" xfId="4" applyNumberFormat="1" applyFont="1" applyBorder="1" applyAlignment="1">
      <alignment horizontal="right" vertical="center"/>
    </xf>
    <xf numFmtId="0" fontId="6" fillId="2" borderId="15" xfId="0" applyFont="1" applyFill="1" applyBorder="1" applyAlignment="1">
      <alignment horizontal="center" vertical="center"/>
    </xf>
    <xf numFmtId="10" fontId="5" fillId="2" borderId="16" xfId="0" applyNumberFormat="1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10" fontId="3" fillId="2" borderId="16" xfId="2" applyNumberFormat="1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10" fontId="3" fillId="5" borderId="9" xfId="2" applyNumberFormat="1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4" fillId="0" borderId="16" xfId="0" applyFont="1" applyBorder="1" applyAlignment="1">
      <alignment horizontal="center" vertical="center" wrapText="1"/>
    </xf>
    <xf numFmtId="43" fontId="3" fillId="5" borderId="25" xfId="0" applyNumberFormat="1" applyFont="1" applyFill="1" applyBorder="1" applyAlignment="1">
      <alignment horizontal="center" vertical="center"/>
    </xf>
    <xf numFmtId="43" fontId="5" fillId="0" borderId="28" xfId="0" applyNumberFormat="1" applyFont="1" applyFill="1" applyBorder="1" applyAlignment="1">
      <alignment horizontal="center" vertical="center"/>
    </xf>
    <xf numFmtId="43" fontId="5" fillId="2" borderId="24" xfId="0" applyNumberFormat="1" applyFont="1" applyFill="1" applyBorder="1" applyAlignment="1">
      <alignment horizontal="center" vertical="center"/>
    </xf>
    <xf numFmtId="43" fontId="3" fillId="2" borderId="24" xfId="0" applyNumberFormat="1" applyFont="1" applyFill="1" applyBorder="1" applyAlignment="1">
      <alignment horizontal="center" vertical="center"/>
    </xf>
    <xf numFmtId="0" fontId="4" fillId="0" borderId="28" xfId="0" applyFont="1" applyBorder="1" applyAlignment="1">
      <alignment horizontal="center" vertical="center" wrapText="1"/>
    </xf>
    <xf numFmtId="0" fontId="8" fillId="7" borderId="34" xfId="0" applyFont="1" applyFill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10" fontId="1" fillId="0" borderId="16" xfId="0" applyNumberFormat="1" applyFont="1" applyBorder="1" applyAlignment="1">
      <alignment horizontal="right" vertical="center"/>
    </xf>
    <xf numFmtId="10" fontId="10" fillId="0" borderId="16" xfId="0" applyNumberFormat="1" applyFont="1" applyBorder="1" applyAlignment="1">
      <alignment horizontal="right" vertical="center"/>
    </xf>
    <xf numFmtId="10" fontId="10" fillId="0" borderId="20" xfId="0" applyNumberFormat="1" applyFont="1" applyBorder="1" applyAlignment="1">
      <alignment horizontal="right" vertical="center"/>
    </xf>
    <xf numFmtId="0" fontId="3" fillId="5" borderId="21" xfId="0" applyFont="1" applyFill="1" applyBorder="1" applyAlignment="1">
      <alignment horizontal="left" vertical="center"/>
    </xf>
    <xf numFmtId="0" fontId="3" fillId="5" borderId="22" xfId="0" applyFont="1" applyFill="1" applyBorder="1" applyAlignment="1">
      <alignment horizontal="left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  <xf numFmtId="0" fontId="4" fillId="8" borderId="11" xfId="0" applyFont="1" applyFill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4" fillId="4" borderId="9" xfId="0" applyFont="1" applyFill="1" applyBorder="1" applyAlignment="1">
      <alignment vertical="center"/>
    </xf>
    <xf numFmtId="0" fontId="4" fillId="4" borderId="10" xfId="0" applyFont="1" applyFill="1" applyBorder="1" applyAlignment="1">
      <alignment vertical="center"/>
    </xf>
    <xf numFmtId="0" fontId="4" fillId="4" borderId="18" xfId="0" applyFont="1" applyFill="1" applyBorder="1" applyAlignment="1">
      <alignment vertical="center"/>
    </xf>
    <xf numFmtId="0" fontId="1" fillId="0" borderId="7" xfId="0" applyFont="1" applyBorder="1"/>
    <xf numFmtId="0" fontId="1" fillId="0" borderId="18" xfId="0" applyFont="1" applyBorder="1"/>
    <xf numFmtId="44" fontId="5" fillId="0" borderId="18" xfId="0" applyNumberFormat="1" applyFont="1" applyBorder="1"/>
    <xf numFmtId="0" fontId="4" fillId="0" borderId="7" xfId="0" applyFont="1" applyBorder="1"/>
    <xf numFmtId="0" fontId="4" fillId="0" borderId="18" xfId="0" applyFont="1" applyBorder="1"/>
    <xf numFmtId="44" fontId="3" fillId="0" borderId="18" xfId="0" applyNumberFormat="1" applyFont="1" applyBorder="1"/>
    <xf numFmtId="0" fontId="1" fillId="0" borderId="0" xfId="0" applyFont="1" applyAlignment="1">
      <alignment vertical="center" wrapText="1"/>
    </xf>
    <xf numFmtId="0" fontId="4" fillId="0" borderId="0" xfId="0" applyFont="1" applyBorder="1"/>
    <xf numFmtId="0" fontId="0" fillId="0" borderId="0" xfId="0" applyAlignment="1">
      <alignment vertical="center" wrapText="1"/>
    </xf>
    <xf numFmtId="43" fontId="7" fillId="0" borderId="28" xfId="0" applyNumberFormat="1" applyFont="1" applyFill="1" applyBorder="1" applyAlignment="1">
      <alignment horizontal="right" vertical="center"/>
    </xf>
    <xf numFmtId="43" fontId="10" fillId="0" borderId="28" xfId="0" applyNumberFormat="1" applyFont="1" applyBorder="1" applyAlignment="1">
      <alignment horizontal="left" vertical="center"/>
    </xf>
    <xf numFmtId="43" fontId="10" fillId="0" borderId="29" xfId="0" applyNumberFormat="1" applyFont="1" applyBorder="1" applyAlignment="1">
      <alignment horizontal="right" vertical="center"/>
    </xf>
    <xf numFmtId="10" fontId="1" fillId="0" borderId="0" xfId="0" applyNumberFormat="1" applyFont="1" applyAlignment="1">
      <alignment vertical="center"/>
    </xf>
    <xf numFmtId="0" fontId="3" fillId="5" borderId="30" xfId="0" applyFont="1" applyFill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14" fillId="0" borderId="0" xfId="0" applyFont="1"/>
    <xf numFmtId="44" fontId="3" fillId="0" borderId="0" xfId="0" applyNumberFormat="1" applyFont="1" applyBorder="1"/>
    <xf numFmtId="43" fontId="1" fillId="0" borderId="0" xfId="0" applyNumberFormat="1" applyFont="1" applyFill="1" applyAlignment="1">
      <alignment vertical="center"/>
    </xf>
    <xf numFmtId="43" fontId="4" fillId="10" borderId="45" xfId="0" applyNumberFormat="1" applyFont="1" applyFill="1" applyBorder="1" applyAlignment="1">
      <alignment horizontal="left" vertical="center"/>
    </xf>
    <xf numFmtId="0" fontId="1" fillId="10" borderId="46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43" fontId="1" fillId="0" borderId="0" xfId="0" applyNumberFormat="1" applyFont="1"/>
    <xf numFmtId="10" fontId="1" fillId="0" borderId="0" xfId="2" applyNumberFormat="1" applyFont="1" applyFill="1" applyAlignment="1">
      <alignment vertical="center"/>
    </xf>
    <xf numFmtId="10" fontId="1" fillId="0" borderId="0" xfId="0" applyNumberFormat="1" applyFont="1" applyFill="1" applyAlignment="1">
      <alignment vertical="center"/>
    </xf>
    <xf numFmtId="0" fontId="13" fillId="0" borderId="0" xfId="0" applyFont="1" applyFill="1" applyAlignment="1">
      <alignment vertical="center"/>
    </xf>
    <xf numFmtId="0" fontId="1" fillId="0" borderId="0" xfId="0" applyFont="1" applyFill="1"/>
    <xf numFmtId="0" fontId="1" fillId="0" borderId="0" xfId="0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15" fillId="0" borderId="0" xfId="0" applyFont="1" applyBorder="1" applyAlignment="1">
      <alignment vertical="center"/>
    </xf>
    <xf numFmtId="0" fontId="16" fillId="0" borderId="0" xfId="0" applyFont="1" applyAlignment="1">
      <alignment vertical="center" wrapText="1"/>
    </xf>
    <xf numFmtId="0" fontId="16" fillId="0" borderId="0" xfId="0" applyFont="1" applyFill="1" applyAlignment="1">
      <alignment vertical="center"/>
    </xf>
    <xf numFmtId="0" fontId="17" fillId="0" borderId="0" xfId="0" applyFont="1" applyFill="1" applyAlignment="1">
      <alignment vertical="center"/>
    </xf>
    <xf numFmtId="0" fontId="16" fillId="0" borderId="0" xfId="0" applyFont="1" applyAlignment="1">
      <alignment vertical="center"/>
    </xf>
    <xf numFmtId="0" fontId="15" fillId="0" borderId="0" xfId="0" applyFont="1" applyBorder="1" applyAlignment="1">
      <alignment vertical="center" wrapText="1"/>
    </xf>
    <xf numFmtId="0" fontId="15" fillId="5" borderId="16" xfId="0" applyFont="1" applyFill="1" applyBorder="1" applyAlignment="1">
      <alignment horizontal="center" vertical="center" wrapText="1"/>
    </xf>
    <xf numFmtId="0" fontId="15" fillId="5" borderId="7" xfId="0" applyFont="1" applyFill="1" applyBorder="1" applyAlignment="1">
      <alignment horizontal="center" vertical="center" wrapText="1"/>
    </xf>
    <xf numFmtId="0" fontId="15" fillId="0" borderId="16" xfId="0" applyFont="1" applyFill="1" applyBorder="1" applyAlignment="1">
      <alignment horizontal="center" vertical="center"/>
    </xf>
    <xf numFmtId="0" fontId="18" fillId="0" borderId="35" xfId="0" applyFont="1" applyFill="1" applyBorder="1" applyAlignment="1">
      <alignment horizontal="left" vertical="center"/>
    </xf>
    <xf numFmtId="0" fontId="18" fillId="0" borderId="16" xfId="0" applyFont="1" applyFill="1" applyBorder="1" applyAlignment="1">
      <alignment horizontal="center" vertical="center" wrapText="1"/>
    </xf>
    <xf numFmtId="4" fontId="18" fillId="0" borderId="16" xfId="0" applyNumberFormat="1" applyFont="1" applyFill="1" applyBorder="1" applyAlignment="1">
      <alignment horizontal="right" vertical="center"/>
    </xf>
    <xf numFmtId="4" fontId="17" fillId="0" borderId="16" xfId="0" applyNumberFormat="1" applyFont="1" applyFill="1" applyBorder="1" applyAlignment="1">
      <alignment horizontal="right" vertical="center"/>
    </xf>
    <xf numFmtId="0" fontId="19" fillId="0" borderId="16" xfId="0" applyFont="1" applyFill="1" applyBorder="1" applyAlignment="1">
      <alignment horizontal="center" vertical="center"/>
    </xf>
    <xf numFmtId="0" fontId="20" fillId="0" borderId="35" xfId="0" applyFont="1" applyFill="1" applyBorder="1" applyAlignment="1">
      <alignment horizontal="left" vertical="center"/>
    </xf>
    <xf numFmtId="0" fontId="20" fillId="0" borderId="16" xfId="0" applyFont="1" applyFill="1" applyBorder="1" applyAlignment="1">
      <alignment horizontal="center" vertical="center" wrapText="1"/>
    </xf>
    <xf numFmtId="4" fontId="20" fillId="0" borderId="16" xfId="0" applyNumberFormat="1" applyFont="1" applyFill="1" applyBorder="1" applyAlignment="1">
      <alignment horizontal="right" vertical="center"/>
    </xf>
    <xf numFmtId="0" fontId="21" fillId="0" borderId="0" xfId="0" applyFont="1" applyFill="1" applyAlignment="1">
      <alignment vertical="center"/>
    </xf>
    <xf numFmtId="0" fontId="16" fillId="0" borderId="0" xfId="0" applyFont="1" applyFill="1" applyAlignment="1">
      <alignment vertical="center" wrapText="1"/>
    </xf>
    <xf numFmtId="0" fontId="15" fillId="0" borderId="0" xfId="0" applyFont="1" applyFill="1" applyAlignment="1">
      <alignment vertical="center"/>
    </xf>
    <xf numFmtId="0" fontId="24" fillId="0" borderId="16" xfId="0" applyFont="1" applyFill="1" applyBorder="1" applyAlignment="1">
      <alignment horizontal="left" vertical="center"/>
    </xf>
    <xf numFmtId="0" fontId="25" fillId="11" borderId="7" xfId="0" applyFont="1" applyFill="1" applyBorder="1" applyAlignment="1">
      <alignment horizontal="center" vertical="center"/>
    </xf>
    <xf numFmtId="0" fontId="25" fillId="11" borderId="8" xfId="0" applyFont="1" applyFill="1" applyBorder="1" applyAlignment="1">
      <alignment horizontal="center" vertical="center"/>
    </xf>
    <xf numFmtId="0" fontId="25" fillId="11" borderId="18" xfId="0" applyFont="1" applyFill="1" applyBorder="1" applyAlignment="1">
      <alignment horizontal="center" vertical="center"/>
    </xf>
    <xf numFmtId="0" fontId="4" fillId="9" borderId="43" xfId="0" applyFont="1" applyFill="1" applyBorder="1" applyAlignment="1">
      <alignment horizontal="center" vertical="center"/>
    </xf>
    <xf numFmtId="0" fontId="4" fillId="9" borderId="44" xfId="0" applyFont="1" applyFill="1" applyBorder="1" applyAlignment="1">
      <alignment horizontal="center" vertical="center"/>
    </xf>
    <xf numFmtId="43" fontId="4" fillId="9" borderId="43" xfId="0" applyNumberFormat="1" applyFont="1" applyFill="1" applyBorder="1" applyAlignment="1">
      <alignment horizontal="center" vertical="center"/>
    </xf>
    <xf numFmtId="43" fontId="4" fillId="9" borderId="46" xfId="0" applyNumberFormat="1" applyFont="1" applyFill="1" applyBorder="1" applyAlignment="1">
      <alignment horizontal="center" vertical="center"/>
    </xf>
    <xf numFmtId="0" fontId="1" fillId="2" borderId="33" xfId="0" applyFont="1" applyFill="1" applyBorder="1" applyAlignment="1">
      <alignment horizontal="center" vertical="center"/>
    </xf>
    <xf numFmtId="0" fontId="11" fillId="0" borderId="33" xfId="0" applyFont="1" applyBorder="1" applyAlignment="1">
      <alignment horizontal="center" vertical="center"/>
    </xf>
    <xf numFmtId="0" fontId="11" fillId="0" borderId="47" xfId="0" applyFont="1" applyBorder="1" applyAlignment="1">
      <alignment horizontal="center" vertical="center"/>
    </xf>
    <xf numFmtId="43" fontId="4" fillId="9" borderId="12" xfId="0" applyNumberFormat="1" applyFont="1" applyFill="1" applyBorder="1" applyAlignment="1">
      <alignment horizontal="center" vertical="center"/>
    </xf>
    <xf numFmtId="0" fontId="4" fillId="9" borderId="26" xfId="0" applyFont="1" applyFill="1" applyBorder="1" applyAlignment="1">
      <alignment horizontal="center" vertical="center"/>
    </xf>
    <xf numFmtId="0" fontId="12" fillId="10" borderId="45" xfId="0" applyFont="1" applyFill="1" applyBorder="1" applyAlignment="1">
      <alignment horizontal="center" vertical="center"/>
    </xf>
    <xf numFmtId="0" fontId="12" fillId="10" borderId="44" xfId="0" applyFont="1" applyFill="1" applyBorder="1" applyAlignment="1">
      <alignment horizontal="center" vertical="center"/>
    </xf>
    <xf numFmtId="0" fontId="12" fillId="10" borderId="4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left" vertical="center"/>
    </xf>
    <xf numFmtId="0" fontId="1" fillId="2" borderId="8" xfId="0" applyFont="1" applyFill="1" applyBorder="1" applyAlignment="1">
      <alignment horizontal="left" vertical="center"/>
    </xf>
    <xf numFmtId="0" fontId="1" fillId="2" borderId="18" xfId="0" applyFont="1" applyFill="1" applyBorder="1" applyAlignment="1">
      <alignment horizontal="left" vertical="center"/>
    </xf>
    <xf numFmtId="43" fontId="1" fillId="2" borderId="7" xfId="0" applyNumberFormat="1" applyFont="1" applyFill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43" fontId="4" fillId="2" borderId="7" xfId="0" applyNumberFormat="1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left" vertical="center"/>
    </xf>
    <xf numFmtId="43" fontId="1" fillId="2" borderId="20" xfId="0" applyNumberFormat="1" applyFont="1" applyFill="1" applyBorder="1" applyAlignment="1">
      <alignment horizontal="center" vertical="center"/>
    </xf>
    <xf numFmtId="0" fontId="1" fillId="2" borderId="29" xfId="0" applyFont="1" applyFill="1" applyBorder="1" applyAlignment="1">
      <alignment horizontal="center" vertical="center"/>
    </xf>
    <xf numFmtId="0" fontId="9" fillId="0" borderId="7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9" fillId="0" borderId="18" xfId="0" applyFont="1" applyBorder="1" applyAlignment="1">
      <alignment horizontal="left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44" fontId="10" fillId="0" borderId="31" xfId="0" applyNumberFormat="1" applyFont="1" applyBorder="1" applyAlignment="1">
      <alignment horizontal="left" vertical="center"/>
    </xf>
    <xf numFmtId="44" fontId="10" fillId="0" borderId="10" xfId="0" applyNumberFormat="1" applyFont="1" applyBorder="1" applyAlignment="1">
      <alignment horizontal="left" vertical="center"/>
    </xf>
    <xf numFmtId="44" fontId="10" fillId="0" borderId="42" xfId="0" applyNumberFormat="1" applyFont="1" applyBorder="1" applyAlignment="1">
      <alignment horizontal="left" vertical="center"/>
    </xf>
    <xf numFmtId="0" fontId="3" fillId="4" borderId="11" xfId="0" applyFont="1" applyFill="1" applyBorder="1" applyAlignment="1">
      <alignment horizontal="center" vertical="center"/>
    </xf>
    <xf numFmtId="0" fontId="3" fillId="4" borderId="12" xfId="0" applyFont="1" applyFill="1" applyBorder="1" applyAlignment="1">
      <alignment horizontal="center" vertical="center"/>
    </xf>
    <xf numFmtId="0" fontId="3" fillId="4" borderId="26" xfId="0" applyFont="1" applyFill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3" fillId="5" borderId="32" xfId="0" applyFont="1" applyFill="1" applyBorder="1" applyAlignment="1">
      <alignment horizontal="center" vertical="center"/>
    </xf>
    <xf numFmtId="0" fontId="3" fillId="5" borderId="33" xfId="0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/>
    </xf>
    <xf numFmtId="0" fontId="3" fillId="6" borderId="12" xfId="0" applyFont="1" applyFill="1" applyBorder="1" applyAlignment="1">
      <alignment horizontal="center" vertical="center"/>
    </xf>
    <xf numFmtId="0" fontId="3" fillId="6" borderId="26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15" xfId="0" applyFont="1" applyBorder="1" applyAlignment="1">
      <alignment horizontal="left" vertical="center"/>
    </xf>
    <xf numFmtId="0" fontId="4" fillId="0" borderId="16" xfId="0" applyFont="1" applyBorder="1" applyAlignment="1">
      <alignment horizontal="left" vertical="center"/>
    </xf>
    <xf numFmtId="0" fontId="8" fillId="0" borderId="35" xfId="0" applyFont="1" applyFill="1" applyBorder="1" applyAlignment="1">
      <alignment horizontal="left" vertical="center"/>
    </xf>
    <xf numFmtId="0" fontId="7" fillId="0" borderId="36" xfId="0" applyFont="1" applyFill="1" applyBorder="1" applyAlignment="1">
      <alignment vertical="center"/>
    </xf>
    <xf numFmtId="0" fontId="7" fillId="0" borderId="37" xfId="0" applyFont="1" applyFill="1" applyBorder="1" applyAlignment="1">
      <alignment vertical="center"/>
    </xf>
    <xf numFmtId="0" fontId="8" fillId="0" borderId="36" xfId="0" applyFont="1" applyFill="1" applyBorder="1" applyAlignment="1">
      <alignment horizontal="left" vertical="center"/>
    </xf>
    <xf numFmtId="0" fontId="8" fillId="0" borderId="38" xfId="0" applyFont="1" applyFill="1" applyBorder="1" applyAlignment="1">
      <alignment horizontal="left" vertical="center"/>
    </xf>
    <xf numFmtId="0" fontId="8" fillId="0" borderId="39" xfId="0" applyFont="1" applyFill="1" applyBorder="1" applyAlignment="1">
      <alignment horizontal="left" vertical="center"/>
    </xf>
    <xf numFmtId="0" fontId="8" fillId="0" borderId="40" xfId="0" applyFont="1" applyFill="1" applyBorder="1" applyAlignment="1">
      <alignment horizontal="left" vertical="center"/>
    </xf>
    <xf numFmtId="0" fontId="8" fillId="0" borderId="41" xfId="0" applyFont="1" applyFill="1" applyBorder="1" applyAlignment="1">
      <alignment horizontal="left" vertical="center"/>
    </xf>
    <xf numFmtId="0" fontId="5" fillId="2" borderId="16" xfId="0" applyFont="1" applyFill="1" applyBorder="1" applyAlignment="1">
      <alignment horizontal="left" vertical="center"/>
    </xf>
    <xf numFmtId="43" fontId="5" fillId="2" borderId="16" xfId="0" applyNumberFormat="1" applyFont="1" applyFill="1" applyBorder="1" applyAlignment="1">
      <alignment horizontal="right" vertical="center"/>
    </xf>
    <xf numFmtId="43" fontId="5" fillId="2" borderId="28" xfId="0" applyNumberFormat="1" applyFont="1" applyFill="1" applyBorder="1" applyAlignment="1">
      <alignment horizontal="right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43" fontId="3" fillId="0" borderId="16" xfId="0" applyNumberFormat="1" applyFont="1" applyBorder="1" applyAlignment="1">
      <alignment horizontal="right" vertical="center"/>
    </xf>
    <xf numFmtId="43" fontId="3" fillId="0" borderId="28" xfId="0" applyNumberFormat="1" applyFont="1" applyBorder="1" applyAlignment="1">
      <alignment horizontal="right" vertical="center"/>
    </xf>
    <xf numFmtId="0" fontId="3" fillId="2" borderId="2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left" vertical="center"/>
    </xf>
    <xf numFmtId="0" fontId="3" fillId="2" borderId="16" xfId="0" applyFont="1" applyFill="1" applyBorder="1" applyAlignment="1">
      <alignment horizontal="left" vertical="center"/>
    </xf>
    <xf numFmtId="0" fontId="5" fillId="2" borderId="7" xfId="0" applyFont="1" applyFill="1" applyBorder="1" applyAlignment="1">
      <alignment horizontal="left" vertical="center"/>
    </xf>
    <xf numFmtId="0" fontId="5" fillId="2" borderId="8" xfId="0" applyFont="1" applyFill="1" applyBorder="1" applyAlignment="1">
      <alignment horizontal="left" vertical="center"/>
    </xf>
    <xf numFmtId="0" fontId="5" fillId="2" borderId="18" xfId="0" applyFont="1" applyFill="1" applyBorder="1" applyAlignment="1">
      <alignment horizontal="left" vertical="center"/>
    </xf>
    <xf numFmtId="0" fontId="5" fillId="5" borderId="31" xfId="0" applyFont="1" applyFill="1" applyBorder="1" applyAlignment="1">
      <alignment horizontal="center" vertical="center"/>
    </xf>
    <xf numFmtId="0" fontId="5" fillId="5" borderId="10" xfId="0" applyFont="1" applyFill="1" applyBorder="1" applyAlignment="1">
      <alignment horizontal="center" vertical="center"/>
    </xf>
    <xf numFmtId="0" fontId="5" fillId="5" borderId="25" xfId="0" applyFont="1" applyFill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4" borderId="15" xfId="0" applyFont="1" applyFill="1" applyBorder="1" applyAlignment="1">
      <alignment horizontal="center" vertical="center"/>
    </xf>
    <xf numFmtId="0" fontId="3" fillId="4" borderId="16" xfId="0" applyFont="1" applyFill="1" applyBorder="1" applyAlignment="1">
      <alignment horizontal="center" vertical="center"/>
    </xf>
    <xf numFmtId="0" fontId="3" fillId="4" borderId="28" xfId="0" applyFont="1" applyFill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5" fillId="0" borderId="16" xfId="0" applyFont="1" applyFill="1" applyBorder="1" applyAlignment="1">
      <alignment horizontal="left" vertical="center"/>
    </xf>
    <xf numFmtId="0" fontId="5" fillId="5" borderId="15" xfId="0" applyFont="1" applyFill="1" applyBorder="1" applyAlignment="1">
      <alignment horizontal="center" vertical="center"/>
    </xf>
    <xf numFmtId="0" fontId="5" fillId="5" borderId="16" xfId="0" applyFont="1" applyFill="1" applyBorder="1" applyAlignment="1">
      <alignment horizontal="center" vertical="center"/>
    </xf>
    <xf numFmtId="0" fontId="5" fillId="5" borderId="28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left" vertical="center"/>
    </xf>
    <xf numFmtId="0" fontId="3" fillId="4" borderId="13" xfId="0" applyFont="1" applyFill="1" applyBorder="1" applyAlignment="1">
      <alignment horizontal="center" vertical="center"/>
    </xf>
    <xf numFmtId="0" fontId="3" fillId="4" borderId="14" xfId="0" applyFont="1" applyFill="1" applyBorder="1" applyAlignment="1">
      <alignment horizontal="center" vertical="center"/>
    </xf>
    <xf numFmtId="0" fontId="3" fillId="4" borderId="27" xfId="0" applyFont="1" applyFill="1" applyBorder="1" applyAlignment="1">
      <alignment horizontal="center" vertical="center"/>
    </xf>
    <xf numFmtId="0" fontId="3" fillId="5" borderId="31" xfId="0" applyFont="1" applyFill="1" applyBorder="1" applyAlignment="1">
      <alignment horizontal="center" vertical="center"/>
    </xf>
    <xf numFmtId="0" fontId="3" fillId="5" borderId="10" xfId="0" applyFont="1" applyFill="1" applyBorder="1" applyAlignment="1">
      <alignment horizontal="center" vertical="center"/>
    </xf>
    <xf numFmtId="0" fontId="3" fillId="5" borderId="25" xfId="0" applyFont="1" applyFill="1" applyBorder="1" applyAlignment="1">
      <alignment horizontal="center" vertical="center"/>
    </xf>
    <xf numFmtId="0" fontId="3" fillId="5" borderId="15" xfId="0" applyFont="1" applyFill="1" applyBorder="1" applyAlignment="1">
      <alignment horizontal="center" vertical="center"/>
    </xf>
    <xf numFmtId="0" fontId="3" fillId="5" borderId="16" xfId="0" applyFont="1" applyFill="1" applyBorder="1" applyAlignment="1">
      <alignment horizontal="center" vertical="center"/>
    </xf>
    <xf numFmtId="0" fontId="3" fillId="5" borderId="28" xfId="0" applyFont="1" applyFill="1" applyBorder="1" applyAlignment="1">
      <alignment horizontal="center" vertical="center"/>
    </xf>
    <xf numFmtId="43" fontId="5" fillId="0" borderId="16" xfId="0" applyNumberFormat="1" applyFont="1" applyFill="1" applyBorder="1" applyAlignment="1">
      <alignment horizontal="right" vertical="center"/>
    </xf>
    <xf numFmtId="43" fontId="5" fillId="0" borderId="28" xfId="0" applyNumberFormat="1" applyFont="1" applyFill="1" applyBorder="1" applyAlignment="1">
      <alignment horizontal="right" vertical="center"/>
    </xf>
    <xf numFmtId="0" fontId="5" fillId="0" borderId="16" xfId="0" applyFont="1" applyBorder="1" applyAlignment="1">
      <alignment horizontal="left" vertical="center"/>
    </xf>
    <xf numFmtId="43" fontId="5" fillId="0" borderId="7" xfId="4" applyNumberFormat="1" applyFont="1" applyBorder="1" applyAlignment="1">
      <alignment horizontal="right" vertical="center"/>
    </xf>
    <xf numFmtId="43" fontId="5" fillId="0" borderId="24" xfId="4" applyNumberFormat="1" applyFont="1" applyBorder="1" applyAlignment="1">
      <alignment horizontal="right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left" vertical="center"/>
    </xf>
    <xf numFmtId="0" fontId="3" fillId="2" borderId="8" xfId="0" applyFont="1" applyFill="1" applyBorder="1" applyAlignment="1">
      <alignment horizontal="left" vertical="center"/>
    </xf>
    <xf numFmtId="0" fontId="3" fillId="2" borderId="18" xfId="0" applyFont="1" applyFill="1" applyBorder="1" applyAlignment="1">
      <alignment horizontal="left" vertical="center"/>
    </xf>
    <xf numFmtId="0" fontId="5" fillId="0" borderId="7" xfId="0" applyFont="1" applyFill="1" applyBorder="1" applyAlignment="1">
      <alignment horizontal="left" vertical="center"/>
    </xf>
    <xf numFmtId="0" fontId="5" fillId="0" borderId="8" xfId="0" applyFont="1" applyFill="1" applyBorder="1" applyAlignment="1">
      <alignment horizontal="left" vertical="center"/>
    </xf>
    <xf numFmtId="0" fontId="5" fillId="0" borderId="18" xfId="0" applyFont="1" applyFill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18" xfId="0" applyFont="1" applyBorder="1" applyAlignment="1">
      <alignment horizontal="left" vertical="center"/>
    </xf>
    <xf numFmtId="43" fontId="5" fillId="0" borderId="16" xfId="0" applyNumberFormat="1" applyFont="1" applyBorder="1" applyAlignment="1">
      <alignment horizontal="right" vertical="center"/>
    </xf>
    <xf numFmtId="43" fontId="5" fillId="0" borderId="28" xfId="0" applyNumberFormat="1" applyFont="1" applyBorder="1" applyAlignment="1">
      <alignment horizontal="right" vertical="center"/>
    </xf>
    <xf numFmtId="43" fontId="5" fillId="0" borderId="7" xfId="0" applyNumberFormat="1" applyFont="1" applyBorder="1" applyAlignment="1">
      <alignment horizontal="right" vertical="center"/>
    </xf>
    <xf numFmtId="43" fontId="5" fillId="0" borderId="24" xfId="0" applyNumberFormat="1" applyFont="1" applyBorder="1" applyAlignment="1">
      <alignment horizontal="right" vertical="center"/>
    </xf>
    <xf numFmtId="0" fontId="3" fillId="5" borderId="19" xfId="0" applyFont="1" applyFill="1" applyBorder="1" applyAlignment="1">
      <alignment horizontal="center" vertical="center"/>
    </xf>
    <xf numFmtId="0" fontId="3" fillId="5" borderId="20" xfId="0" applyFont="1" applyFill="1" applyBorder="1" applyAlignment="1">
      <alignment horizontal="center" vertical="center"/>
    </xf>
    <xf numFmtId="0" fontId="3" fillId="5" borderId="29" xfId="0" applyFont="1" applyFill="1" applyBorder="1" applyAlignment="1">
      <alignment horizontal="center" vertical="center"/>
    </xf>
    <xf numFmtId="43" fontId="5" fillId="2" borderId="7" xfId="0" applyNumberFormat="1" applyFont="1" applyFill="1" applyBorder="1" applyAlignment="1">
      <alignment vertical="center"/>
    </xf>
    <xf numFmtId="43" fontId="5" fillId="2" borderId="24" xfId="0" applyNumberFormat="1" applyFont="1" applyFill="1" applyBorder="1" applyAlignment="1">
      <alignment vertical="center"/>
    </xf>
    <xf numFmtId="0" fontId="1" fillId="3" borderId="1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24" xfId="0" applyFont="1" applyFill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7" xfId="0" applyNumberFormat="1" applyFont="1" applyBorder="1" applyAlignment="1">
      <alignment horizontal="center" vertical="center"/>
    </xf>
    <xf numFmtId="0" fontId="1" fillId="0" borderId="24" xfId="0" applyNumberFormat="1" applyFont="1" applyBorder="1" applyAlignment="1">
      <alignment horizontal="center" vertical="center"/>
    </xf>
    <xf numFmtId="0" fontId="5" fillId="3" borderId="7" xfId="0" applyFont="1" applyFill="1" applyBorder="1" applyAlignment="1">
      <alignment horizontal="left" vertical="center"/>
    </xf>
    <xf numFmtId="0" fontId="5" fillId="3" borderId="8" xfId="0" applyFont="1" applyFill="1" applyBorder="1" applyAlignment="1">
      <alignment horizontal="left" vertical="center"/>
    </xf>
    <xf numFmtId="43" fontId="3" fillId="3" borderId="16" xfId="0" applyNumberFormat="1" applyFont="1" applyFill="1" applyBorder="1" applyAlignment="1">
      <alignment horizontal="right" vertical="center" wrapText="1"/>
    </xf>
    <xf numFmtId="43" fontId="3" fillId="3" borderId="28" xfId="0" applyNumberFormat="1" applyFont="1" applyFill="1" applyBorder="1" applyAlignment="1">
      <alignment horizontal="right" vertical="center" wrapText="1"/>
    </xf>
    <xf numFmtId="0" fontId="1" fillId="0" borderId="16" xfId="0" applyFont="1" applyBorder="1" applyAlignment="1">
      <alignment horizontal="left" vertical="center"/>
    </xf>
    <xf numFmtId="14" fontId="1" fillId="0" borderId="16" xfId="0" applyNumberFormat="1" applyFont="1" applyBorder="1" applyAlignment="1">
      <alignment horizontal="center" vertical="center"/>
    </xf>
    <xf numFmtId="14" fontId="1" fillId="0" borderId="28" xfId="0" applyNumberFormat="1" applyFont="1" applyBorder="1" applyAlignment="1">
      <alignment horizontal="center" vertical="center"/>
    </xf>
    <xf numFmtId="0" fontId="1" fillId="3" borderId="28" xfId="0" applyFont="1" applyFill="1" applyBorder="1" applyAlignment="1">
      <alignment horizontal="center" vertical="center"/>
    </xf>
    <xf numFmtId="10" fontId="1" fillId="0" borderId="16" xfId="0" applyNumberFormat="1" applyFont="1" applyBorder="1" applyAlignment="1">
      <alignment horizontal="center" vertical="center"/>
    </xf>
    <xf numFmtId="43" fontId="1" fillId="0" borderId="16" xfId="0" applyNumberFormat="1" applyFont="1" applyBorder="1" applyAlignment="1">
      <alignment horizontal="center" vertical="center"/>
    </xf>
    <xf numFmtId="43" fontId="1" fillId="0" borderId="28" xfId="0" applyNumberFormat="1" applyFont="1" applyBorder="1" applyAlignment="1">
      <alignment horizontal="center" vertical="center"/>
    </xf>
    <xf numFmtId="14" fontId="1" fillId="3" borderId="7" xfId="0" applyNumberFormat="1" applyFont="1" applyFill="1" applyBorder="1" applyAlignment="1">
      <alignment horizontal="center" vertical="center"/>
    </xf>
    <xf numFmtId="14" fontId="1" fillId="3" borderId="24" xfId="0" applyNumberFormat="1" applyFont="1" applyFill="1" applyBorder="1" applyAlignment="1">
      <alignment horizontal="center" vertical="center"/>
    </xf>
    <xf numFmtId="14" fontId="1" fillId="0" borderId="8" xfId="0" applyNumberFormat="1" applyFont="1" applyBorder="1" applyAlignment="1">
      <alignment horizontal="center" vertical="center"/>
    </xf>
    <xf numFmtId="14" fontId="1" fillId="0" borderId="24" xfId="0" applyNumberFormat="1" applyFont="1" applyBorder="1" applyAlignment="1">
      <alignment horizontal="center" vertical="center"/>
    </xf>
    <xf numFmtId="14" fontId="1" fillId="3" borderId="8" xfId="0" applyNumberFormat="1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left" vertical="center"/>
    </xf>
    <xf numFmtId="43" fontId="4" fillId="3" borderId="16" xfId="1" applyFont="1" applyFill="1" applyBorder="1" applyAlignment="1">
      <alignment horizontal="center" vertical="center"/>
    </xf>
    <xf numFmtId="43" fontId="4" fillId="3" borderId="28" xfId="1" applyFont="1" applyFill="1" applyBorder="1" applyAlignment="1">
      <alignment horizontal="center" vertical="center"/>
    </xf>
    <xf numFmtId="43" fontId="5" fillId="0" borderId="16" xfId="0" applyNumberFormat="1" applyFont="1" applyFill="1" applyBorder="1" applyAlignment="1">
      <alignment horizontal="right" vertical="center" wrapText="1"/>
    </xf>
    <xf numFmtId="43" fontId="5" fillId="0" borderId="28" xfId="0" applyNumberFormat="1" applyFont="1" applyFill="1" applyBorder="1" applyAlignment="1">
      <alignment horizontal="right" vertical="center" wrapText="1"/>
    </xf>
    <xf numFmtId="0" fontId="2" fillId="0" borderId="16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4" fillId="3" borderId="15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horizontal="center" vertical="center"/>
    </xf>
    <xf numFmtId="0" fontId="4" fillId="3" borderId="28" xfId="0" applyFont="1" applyFill="1" applyBorder="1" applyAlignment="1">
      <alignment horizontal="center" vertical="center"/>
    </xf>
    <xf numFmtId="49" fontId="4" fillId="0" borderId="16" xfId="0" applyNumberFormat="1" applyFont="1" applyBorder="1" applyAlignment="1">
      <alignment horizontal="center" vertical="center"/>
    </xf>
    <xf numFmtId="49" fontId="4" fillId="0" borderId="28" xfId="0" applyNumberFormat="1" applyFont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23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24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25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left" vertical="center"/>
    </xf>
    <xf numFmtId="0" fontId="3" fillId="4" borderId="12" xfId="0" applyFont="1" applyFill="1" applyBorder="1" applyAlignment="1">
      <alignment horizontal="left" vertical="center"/>
    </xf>
    <xf numFmtId="0" fontId="3" fillId="4" borderId="26" xfId="0" applyFont="1" applyFill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4" fillId="0" borderId="14" xfId="0" applyFont="1" applyBorder="1" applyAlignment="1">
      <alignment horizontal="left" vertical="center"/>
    </xf>
    <xf numFmtId="43" fontId="5" fillId="0" borderId="7" xfId="4" applyNumberFormat="1" applyFont="1" applyFill="1" applyBorder="1" applyAlignment="1">
      <alignment horizontal="right" vertical="center"/>
    </xf>
    <xf numFmtId="43" fontId="5" fillId="0" borderId="24" xfId="4" applyNumberFormat="1" applyFont="1" applyFill="1" applyBorder="1" applyAlignment="1">
      <alignment horizontal="right" vertical="center"/>
    </xf>
    <xf numFmtId="0" fontId="24" fillId="0" borderId="16" xfId="0" applyFont="1" applyFill="1" applyBorder="1" applyAlignment="1">
      <alignment horizontal="left" vertical="center"/>
    </xf>
    <xf numFmtId="43" fontId="5" fillId="2" borderId="0" xfId="0" applyNumberFormat="1" applyFont="1" applyFill="1" applyBorder="1" applyAlignment="1">
      <alignment horizontal="right" vertical="center"/>
    </xf>
  </cellXfs>
  <cellStyles count="5">
    <cellStyle name="Normal" xfId="0" builtinId="0"/>
    <cellStyle name="Normal 2" xfId="3"/>
    <cellStyle name="Porcentagem" xfId="2" builtinId="5"/>
    <cellStyle name="Vírgula" xfId="1" builtinId="3"/>
    <cellStyle name="Vírgula 2" xfId="4"/>
  </cellStyles>
  <dxfs count="0"/>
  <tableStyles count="0" defaultTableStyle="TableStyleMedium9" defaultPivotStyle="PivotStyleLight16"/>
  <colors>
    <mruColors>
      <color rgb="FFCBB9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280229</xdr:colOff>
      <xdr:row>0</xdr:row>
      <xdr:rowOff>128519</xdr:rowOff>
    </xdr:from>
    <xdr:to>
      <xdr:col>1</xdr:col>
      <xdr:colOff>1032703</xdr:colOff>
      <xdr:row>3</xdr:row>
      <xdr:rowOff>258280</xdr:rowOff>
    </xdr:to>
    <xdr:pic>
      <xdr:nvPicPr>
        <xdr:cNvPr id="3" name="Imagem 2" descr="C:\Users\brunosantos\Downloads\marca-pi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80229" y="128519"/>
          <a:ext cx="1630431" cy="105741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196024</xdr:colOff>
      <xdr:row>0</xdr:row>
      <xdr:rowOff>45278</xdr:rowOff>
    </xdr:from>
    <xdr:to>
      <xdr:col>1</xdr:col>
      <xdr:colOff>1074255</xdr:colOff>
      <xdr:row>3</xdr:row>
      <xdr:rowOff>260626</xdr:rowOff>
    </xdr:to>
    <xdr:pic>
      <xdr:nvPicPr>
        <xdr:cNvPr id="2" name="Imagem 1" descr="C:\Users\brunosantos\Downloads\marca-pi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5580" y="45085"/>
          <a:ext cx="1716405" cy="11398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228046</xdr:colOff>
      <xdr:row>0</xdr:row>
      <xdr:rowOff>58531</xdr:rowOff>
    </xdr:from>
    <xdr:to>
      <xdr:col>1</xdr:col>
      <xdr:colOff>1089714</xdr:colOff>
      <xdr:row>3</xdr:row>
      <xdr:rowOff>282162</xdr:rowOff>
    </xdr:to>
    <xdr:pic>
      <xdr:nvPicPr>
        <xdr:cNvPr id="2" name="Imagem 1" descr="C:\Users\brunosantos\Downloads\marca-pi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27965" y="58420"/>
          <a:ext cx="1699895" cy="114808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355876</xdr:colOff>
      <xdr:row>0</xdr:row>
      <xdr:rowOff>74542</xdr:rowOff>
    </xdr:from>
    <xdr:to>
      <xdr:col>1</xdr:col>
      <xdr:colOff>1018761</xdr:colOff>
      <xdr:row>3</xdr:row>
      <xdr:rowOff>273325</xdr:rowOff>
    </xdr:to>
    <xdr:pic>
      <xdr:nvPicPr>
        <xdr:cNvPr id="2" name="Imagem 1" descr="C:\Users\brunosantos\Downloads\marca-pi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5600" y="74295"/>
          <a:ext cx="1501140" cy="112331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285751</xdr:colOff>
      <xdr:row>0</xdr:row>
      <xdr:rowOff>117475</xdr:rowOff>
    </xdr:from>
    <xdr:to>
      <xdr:col>1</xdr:col>
      <xdr:colOff>1038225</xdr:colOff>
      <xdr:row>3</xdr:row>
      <xdr:rowOff>247236</xdr:rowOff>
    </xdr:to>
    <xdr:pic>
      <xdr:nvPicPr>
        <xdr:cNvPr id="2" name="Imagem 1" descr="C:\Users\brunosantos\Downloads\marca-pi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85750" y="117475"/>
          <a:ext cx="1590675" cy="10541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285751</xdr:colOff>
      <xdr:row>0</xdr:row>
      <xdr:rowOff>117475</xdr:rowOff>
    </xdr:from>
    <xdr:to>
      <xdr:col>1</xdr:col>
      <xdr:colOff>1038225</xdr:colOff>
      <xdr:row>3</xdr:row>
      <xdr:rowOff>247236</xdr:rowOff>
    </xdr:to>
    <xdr:pic>
      <xdr:nvPicPr>
        <xdr:cNvPr id="3" name="Imagem 2" descr="C:\Users\brunosantos\Downloads\marca-pi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85750" y="117475"/>
          <a:ext cx="1590675" cy="10541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241515</xdr:colOff>
      <xdr:row>0</xdr:row>
      <xdr:rowOff>41414</xdr:rowOff>
    </xdr:from>
    <xdr:to>
      <xdr:col>1</xdr:col>
      <xdr:colOff>1093306</xdr:colOff>
      <xdr:row>3</xdr:row>
      <xdr:rowOff>222803</xdr:rowOff>
    </xdr:to>
    <xdr:pic>
      <xdr:nvPicPr>
        <xdr:cNvPr id="2" name="Imagem 1" descr="C:\Users\brunosantos\Downloads\marca-pi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41300" y="41275"/>
          <a:ext cx="1689735" cy="11144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267052</xdr:colOff>
      <xdr:row>0</xdr:row>
      <xdr:rowOff>31750</xdr:rowOff>
    </xdr:from>
    <xdr:to>
      <xdr:col>1</xdr:col>
      <xdr:colOff>1117600</xdr:colOff>
      <xdr:row>3</xdr:row>
      <xdr:rowOff>277928</xdr:rowOff>
    </xdr:to>
    <xdr:pic>
      <xdr:nvPicPr>
        <xdr:cNvPr id="2" name="Imagem 1" descr="C:\Users\brunosantos\Downloads\marca-pi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66700" y="31750"/>
          <a:ext cx="1689100" cy="117030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189748</xdr:colOff>
      <xdr:row>0</xdr:row>
      <xdr:rowOff>8282</xdr:rowOff>
    </xdr:from>
    <xdr:to>
      <xdr:col>1</xdr:col>
      <xdr:colOff>964096</xdr:colOff>
      <xdr:row>3</xdr:row>
      <xdr:rowOff>235410</xdr:rowOff>
    </xdr:to>
    <xdr:pic>
      <xdr:nvPicPr>
        <xdr:cNvPr id="2" name="Imagem 1" descr="C:\Users\brunosantos\Downloads\marca-pi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89230" y="8255"/>
          <a:ext cx="1612900" cy="11512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267052</xdr:colOff>
      <xdr:row>0</xdr:row>
      <xdr:rowOff>31750</xdr:rowOff>
    </xdr:from>
    <xdr:to>
      <xdr:col>1</xdr:col>
      <xdr:colOff>1117600</xdr:colOff>
      <xdr:row>3</xdr:row>
      <xdr:rowOff>277928</xdr:rowOff>
    </xdr:to>
    <xdr:pic>
      <xdr:nvPicPr>
        <xdr:cNvPr id="3" name="Imagem 2" descr="C:\Users\brunosantos\Downloads\marca-pi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66700" y="31750"/>
          <a:ext cx="1689100" cy="117030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217367</xdr:colOff>
      <xdr:row>0</xdr:row>
      <xdr:rowOff>19050</xdr:rowOff>
    </xdr:from>
    <xdr:to>
      <xdr:col>1</xdr:col>
      <xdr:colOff>1084385</xdr:colOff>
      <xdr:row>3</xdr:row>
      <xdr:rowOff>231849</xdr:rowOff>
    </xdr:to>
    <xdr:pic>
      <xdr:nvPicPr>
        <xdr:cNvPr id="2" name="Imagem 1" descr="C:\Users\brunosantos\Downloads\marca-pi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17170" y="19050"/>
          <a:ext cx="1704975" cy="11366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232467</xdr:colOff>
      <xdr:row>0</xdr:row>
      <xdr:rowOff>0</xdr:rowOff>
    </xdr:from>
    <xdr:to>
      <xdr:col>1</xdr:col>
      <xdr:colOff>1011307</xdr:colOff>
      <xdr:row>3</xdr:row>
      <xdr:rowOff>223630</xdr:rowOff>
    </xdr:to>
    <xdr:pic>
      <xdr:nvPicPr>
        <xdr:cNvPr id="2" name="Imagem 1" descr="C:\Users\brunosantos\Downloads\marca-pi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32410" y="0"/>
          <a:ext cx="1616710" cy="114744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285751</xdr:colOff>
      <xdr:row>0</xdr:row>
      <xdr:rowOff>117475</xdr:rowOff>
    </xdr:from>
    <xdr:to>
      <xdr:col>1</xdr:col>
      <xdr:colOff>1003300</xdr:colOff>
      <xdr:row>3</xdr:row>
      <xdr:rowOff>203200</xdr:rowOff>
    </xdr:to>
    <xdr:pic>
      <xdr:nvPicPr>
        <xdr:cNvPr id="3" name="Imagem 2" descr="C:\Users\brunosantos\Downloads\marca-pi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85750" y="117475"/>
          <a:ext cx="1555750" cy="10191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B1:L17"/>
  <sheetViews>
    <sheetView showGridLines="0" tabSelected="1" workbookViewId="0">
      <selection activeCell="D22" sqref="D22"/>
    </sheetView>
  </sheetViews>
  <sheetFormatPr defaultColWidth="9.1796875" defaultRowHeight="17"/>
  <cols>
    <col min="1" max="1" width="22.81640625" style="99" customWidth="1"/>
    <col min="2" max="2" width="7" style="99" customWidth="1"/>
    <col min="3" max="3" width="40.1796875" style="99" customWidth="1"/>
    <col min="4" max="4" width="26" style="96" customWidth="1"/>
    <col min="5" max="5" width="25.1796875" style="99" customWidth="1"/>
    <col min="6" max="6" width="20.54296875" style="99" customWidth="1"/>
    <col min="7" max="7" width="26.1796875" style="99" customWidth="1"/>
    <col min="8" max="8" width="28.26953125" style="99" customWidth="1"/>
    <col min="9" max="16384" width="9.1796875" style="99"/>
  </cols>
  <sheetData>
    <row r="1" spans="2:12" s="95" customFormat="1" ht="17.25" customHeight="1">
      <c r="D1" s="100"/>
    </row>
    <row r="2" spans="2:12" s="95" customFormat="1" ht="17.25" customHeight="1">
      <c r="D2" s="100"/>
    </row>
    <row r="3" spans="2:12" ht="34.5" customHeight="1">
      <c r="B3" s="116" t="s">
        <v>188</v>
      </c>
      <c r="C3" s="117"/>
      <c r="D3" s="117"/>
      <c r="E3" s="117"/>
      <c r="F3" s="117"/>
      <c r="G3" s="118"/>
    </row>
    <row r="4" spans="2:12" s="96" customFormat="1" ht="51">
      <c r="B4" s="101" t="s">
        <v>0</v>
      </c>
      <c r="C4" s="102" t="s">
        <v>1</v>
      </c>
      <c r="D4" s="102" t="s">
        <v>2</v>
      </c>
      <c r="E4" s="102" t="s">
        <v>3</v>
      </c>
      <c r="F4" s="101" t="s">
        <v>4</v>
      </c>
      <c r="G4" s="101" t="s">
        <v>5</v>
      </c>
    </row>
    <row r="5" spans="2:12" s="97" customFormat="1">
      <c r="B5" s="103">
        <v>13</v>
      </c>
      <c r="C5" s="104" t="s">
        <v>6</v>
      </c>
      <c r="D5" s="105">
        <v>2</v>
      </c>
      <c r="E5" s="106">
        <f>'CAPATAZ DIURNO 12 X 36H'!H145</f>
        <v>4375.3644358349839</v>
      </c>
      <c r="F5" s="107">
        <f>D5*E5-0.01</f>
        <v>8750.7188716699675</v>
      </c>
      <c r="G5" s="107">
        <f>'CAPATAZ DIURNO 12 X 36H'!H152</f>
        <v>71.174435834984251</v>
      </c>
    </row>
    <row r="6" spans="2:12" s="98" customFormat="1">
      <c r="B6" s="108">
        <v>20</v>
      </c>
      <c r="C6" s="104" t="s">
        <v>7</v>
      </c>
      <c r="D6" s="105">
        <v>1</v>
      </c>
      <c r="E6" s="106">
        <f>'CUIDADOR SOCIAL'!H145</f>
        <v>4441.0027110370802</v>
      </c>
      <c r="F6" s="107">
        <f t="shared" ref="F6:F16" si="0">D6*E6</f>
        <v>4441.0027110370802</v>
      </c>
      <c r="G6" s="107">
        <f>'CUIDADOR SOCIAL'!H152</f>
        <v>76.902711037079825</v>
      </c>
    </row>
    <row r="7" spans="2:12" s="97" customFormat="1">
      <c r="B7" s="103">
        <v>21</v>
      </c>
      <c r="C7" s="104" t="s">
        <v>8</v>
      </c>
      <c r="D7" s="105">
        <v>1</v>
      </c>
      <c r="E7" s="106">
        <f>DIGITADOR!H145</f>
        <v>4728.0072555934585</v>
      </c>
      <c r="F7" s="107">
        <f t="shared" si="0"/>
        <v>4728.0072555934585</v>
      </c>
      <c r="G7" s="107">
        <f>DIGITADOR!H152</f>
        <v>69.977255593458722</v>
      </c>
    </row>
    <row r="8" spans="2:12" s="97" customFormat="1">
      <c r="B8" s="103">
        <v>26</v>
      </c>
      <c r="C8" s="104" t="s">
        <v>9</v>
      </c>
      <c r="D8" s="105">
        <v>1</v>
      </c>
      <c r="E8" s="106">
        <f>'FAXINEIRO SEM MATERIAL'!H145</f>
        <v>4055.0340929819122</v>
      </c>
      <c r="F8" s="107">
        <f t="shared" si="0"/>
        <v>4055.0340929819122</v>
      </c>
      <c r="G8" s="107">
        <f>'FAXINEIRO SEM MATERIAL'!H152</f>
        <v>69.41409298191229</v>
      </c>
      <c r="K8" s="114"/>
      <c r="L8" s="114"/>
    </row>
    <row r="9" spans="2:12" s="97" customFormat="1">
      <c r="B9" s="103">
        <v>29</v>
      </c>
      <c r="C9" s="104" t="s">
        <v>10</v>
      </c>
      <c r="D9" s="105">
        <v>1</v>
      </c>
      <c r="E9" s="106">
        <f>LAVADEIRA!H145</f>
        <v>4421.5759858386746</v>
      </c>
      <c r="F9" s="107">
        <f t="shared" si="0"/>
        <v>4421.5759858386746</v>
      </c>
      <c r="G9" s="107">
        <f>LAVADEIRA!H152</f>
        <v>76.215985838674897</v>
      </c>
    </row>
    <row r="10" spans="2:12" s="97" customFormat="1">
      <c r="B10" s="103">
        <v>31</v>
      </c>
      <c r="C10" s="104" t="s">
        <v>11</v>
      </c>
      <c r="D10" s="105">
        <v>1</v>
      </c>
      <c r="E10" s="106">
        <f>'MAQUEIRO 44H'!H145</f>
        <v>4837.1749299928351</v>
      </c>
      <c r="F10" s="107">
        <f t="shared" si="0"/>
        <v>4837.1749299928351</v>
      </c>
      <c r="G10" s="107">
        <f>'MAQUEIRO 44H'!H152</f>
        <v>71.084929992834986</v>
      </c>
    </row>
    <row r="11" spans="2:12" s="97" customFormat="1">
      <c r="B11" s="103">
        <v>40</v>
      </c>
      <c r="C11" s="104" t="s">
        <v>12</v>
      </c>
      <c r="D11" s="105">
        <v>1</v>
      </c>
      <c r="E11" s="106">
        <f>PEDREIRO!H145</f>
        <v>5266.6474671096103</v>
      </c>
      <c r="F11" s="107">
        <f t="shared" si="0"/>
        <v>5266.6474671096103</v>
      </c>
      <c r="G11" s="107">
        <f>PEDREIRO!H152</f>
        <v>76.237467109610407</v>
      </c>
    </row>
    <row r="12" spans="2:12" s="97" customFormat="1">
      <c r="B12" s="103">
        <v>41</v>
      </c>
      <c r="C12" s="104" t="s">
        <v>13</v>
      </c>
      <c r="D12" s="105">
        <v>1</v>
      </c>
      <c r="E12" s="106">
        <f>PINTOR!H145</f>
        <v>4942.22489032677</v>
      </c>
      <c r="F12" s="107">
        <f t="shared" si="0"/>
        <v>4942.22489032677</v>
      </c>
      <c r="G12" s="107">
        <f>PINTOR!H152</f>
        <v>71.534890326770437</v>
      </c>
    </row>
    <row r="13" spans="2:12" s="97" customFormat="1">
      <c r="B13" s="108">
        <v>47</v>
      </c>
      <c r="C13" s="109" t="s">
        <v>14</v>
      </c>
      <c r="D13" s="110">
        <v>1</v>
      </c>
      <c r="E13" s="111">
        <f>'TÉCN. CONTABILIDADE'!H145</f>
        <v>4477.9987471723844</v>
      </c>
      <c r="F13" s="107">
        <f t="shared" si="0"/>
        <v>4477.9987471723844</v>
      </c>
      <c r="G13" s="107">
        <f>'TÉCN. CONTABILIDADE'!H152</f>
        <v>71.538747172384319</v>
      </c>
      <c r="H13" s="112"/>
      <c r="I13" s="112"/>
      <c r="J13" s="112"/>
      <c r="K13" s="112"/>
    </row>
    <row r="14" spans="2:12" s="97" customFormat="1">
      <c r="B14" s="103">
        <v>51</v>
      </c>
      <c r="C14" s="104" t="s">
        <v>15</v>
      </c>
      <c r="D14" s="105">
        <v>1</v>
      </c>
      <c r="E14" s="106">
        <f>'TECNICO TELEFONIA'!H145</f>
        <v>4836.1074894982366</v>
      </c>
      <c r="F14" s="107">
        <f t="shared" si="0"/>
        <v>4836.1074894982366</v>
      </c>
      <c r="G14" s="107">
        <f>'TECNICO TELEFONIA'!H152</f>
        <v>71.537489498236937</v>
      </c>
      <c r="J14" s="114"/>
    </row>
    <row r="15" spans="2:12" s="97" customFormat="1">
      <c r="B15" s="103">
        <v>54</v>
      </c>
      <c r="C15" s="104" t="s">
        <v>16</v>
      </c>
      <c r="D15" s="105">
        <v>1</v>
      </c>
      <c r="E15" s="106">
        <f>' TÉCN SEG TRABALHO'!H145</f>
        <v>6535.844862018359</v>
      </c>
      <c r="F15" s="107">
        <f>D15*E15</f>
        <v>6535.844862018359</v>
      </c>
      <c r="G15" s="107">
        <f>' TÉCN SEG TRABALHO'!H152</f>
        <v>70.144862018359163</v>
      </c>
    </row>
    <row r="16" spans="2:12" s="97" customFormat="1">
      <c r="B16" s="103">
        <v>55</v>
      </c>
      <c r="C16" s="104" t="s">
        <v>17</v>
      </c>
      <c r="D16" s="105">
        <v>1</v>
      </c>
      <c r="E16" s="106">
        <f>'TÉCN. REFRIGERAÇÃO'!H145</f>
        <v>6079.3625950858523</v>
      </c>
      <c r="F16" s="107">
        <f t="shared" si="0"/>
        <v>6079.3625950858523</v>
      </c>
      <c r="G16" s="107">
        <f>'TÉCN. REFRIGERAÇÃO'!H152</f>
        <v>76.732595085852154</v>
      </c>
    </row>
    <row r="17" spans="4:4" s="97" customFormat="1">
      <c r="D17" s="113"/>
    </row>
  </sheetData>
  <mergeCells count="1">
    <mergeCell ref="B3:G3"/>
  </mergeCells>
  <pageMargins left="0.511811023622047" right="0.511811023622047" top="0.59055118110236204" bottom="0.59055118110236204" header="0.31496062992126" footer="0.31496062992126"/>
  <pageSetup paperSize="9" scale="47" fitToHeight="0" orientation="landscape"/>
  <headerFooter>
    <oddHeader>&amp;C&amp;A</oddHeader>
    <oddFooter>&amp;C&amp;A&amp;RPágina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54"/>
  <sheetViews>
    <sheetView showGridLines="0" zoomScale="115" zoomScaleNormal="115" workbookViewId="0">
      <selection activeCell="J15" sqref="J15"/>
    </sheetView>
  </sheetViews>
  <sheetFormatPr defaultColWidth="12.54296875" defaultRowHeight="15.5"/>
  <cols>
    <col min="1" max="1" width="12.54296875" style="4"/>
    <col min="2" max="2" width="20.453125" style="4" customWidth="1"/>
    <col min="3" max="4" width="12.54296875" style="4"/>
    <col min="5" max="5" width="13.7265625" style="4" customWidth="1"/>
    <col min="6" max="6" width="18.7265625" style="4" customWidth="1"/>
    <col min="7" max="7" width="21.81640625" style="4" customWidth="1"/>
    <col min="8" max="8" width="20.81640625" style="4" customWidth="1"/>
    <col min="9" max="9" width="18.81640625" style="4" customWidth="1"/>
    <col min="10" max="10" width="19.26953125" style="1" customWidth="1"/>
    <col min="11" max="32" width="12.54296875" style="1"/>
    <col min="33" max="16384" width="12.54296875" style="4"/>
  </cols>
  <sheetData>
    <row r="1" spans="1:9" ht="24.5" customHeight="1">
      <c r="A1" s="5"/>
      <c r="B1" s="6"/>
      <c r="C1" s="282" t="s">
        <v>18</v>
      </c>
      <c r="D1" s="283"/>
      <c r="E1" s="283"/>
      <c r="F1" s="283"/>
      <c r="G1" s="283"/>
      <c r="H1" s="283"/>
      <c r="I1" s="284"/>
    </row>
    <row r="2" spans="1:9" ht="24.5" customHeight="1">
      <c r="A2" s="7"/>
      <c r="B2" s="8"/>
      <c r="C2" s="285" t="s">
        <v>19</v>
      </c>
      <c r="D2" s="286"/>
      <c r="E2" s="286"/>
      <c r="F2" s="286"/>
      <c r="G2" s="286"/>
      <c r="H2" s="286"/>
      <c r="I2" s="287"/>
    </row>
    <row r="3" spans="1:9" ht="24.5" customHeight="1">
      <c r="A3" s="7"/>
      <c r="B3" s="8"/>
      <c r="C3" s="285" t="s">
        <v>185</v>
      </c>
      <c r="D3" s="286"/>
      <c r="E3" s="286"/>
      <c r="F3" s="286"/>
      <c r="G3" s="286"/>
      <c r="H3" s="286"/>
      <c r="I3" s="287"/>
    </row>
    <row r="4" spans="1:9" ht="24.5" customHeight="1">
      <c r="A4" s="7"/>
      <c r="B4" s="8"/>
      <c r="C4" s="288" t="s">
        <v>20</v>
      </c>
      <c r="D4" s="289"/>
      <c r="E4" s="289"/>
      <c r="F4" s="289"/>
      <c r="G4" s="289"/>
      <c r="H4" s="289"/>
      <c r="I4" s="290"/>
    </row>
    <row r="5" spans="1:9" ht="18" customHeight="1">
      <c r="A5" s="291" t="s">
        <v>21</v>
      </c>
      <c r="B5" s="292"/>
      <c r="C5" s="292"/>
      <c r="D5" s="292"/>
      <c r="E5" s="292"/>
      <c r="F5" s="292"/>
      <c r="G5" s="292"/>
      <c r="H5" s="292"/>
      <c r="I5" s="293"/>
    </row>
    <row r="6" spans="1:9">
      <c r="A6" s="294" t="s">
        <v>22</v>
      </c>
      <c r="B6" s="295"/>
      <c r="C6" s="295"/>
      <c r="D6" s="295"/>
      <c r="E6" s="164" t="s">
        <v>23</v>
      </c>
      <c r="F6" s="164"/>
      <c r="G6" s="164"/>
      <c r="H6" s="164"/>
      <c r="I6" s="165"/>
    </row>
    <row r="7" spans="1:9">
      <c r="A7" s="276" t="s">
        <v>24</v>
      </c>
      <c r="B7" s="277"/>
      <c r="C7" s="277"/>
      <c r="D7" s="277"/>
      <c r="E7" s="278" t="s">
        <v>25</v>
      </c>
      <c r="F7" s="278"/>
      <c r="G7" s="278"/>
      <c r="H7" s="278"/>
      <c r="I7" s="279"/>
    </row>
    <row r="8" spans="1:9">
      <c r="A8" s="166" t="s">
        <v>26</v>
      </c>
      <c r="B8" s="167"/>
      <c r="C8" s="167"/>
      <c r="D8" s="167"/>
      <c r="E8" s="274" t="s">
        <v>27</v>
      </c>
      <c r="F8" s="274"/>
      <c r="G8" s="274"/>
      <c r="H8" s="274"/>
      <c r="I8" s="275"/>
    </row>
    <row r="9" spans="1:9">
      <c r="A9" s="276" t="s">
        <v>28</v>
      </c>
      <c r="B9" s="277"/>
      <c r="C9" s="277"/>
      <c r="D9" s="277"/>
      <c r="E9" s="278" t="s">
        <v>174</v>
      </c>
      <c r="F9" s="278"/>
      <c r="G9" s="278"/>
      <c r="H9" s="278"/>
      <c r="I9" s="279"/>
    </row>
    <row r="10" spans="1:9">
      <c r="A10" s="166" t="s">
        <v>30</v>
      </c>
      <c r="B10" s="167"/>
      <c r="C10" s="167"/>
      <c r="D10" s="167"/>
      <c r="E10" s="280" t="s">
        <v>31</v>
      </c>
      <c r="F10" s="280"/>
      <c r="G10" s="280"/>
      <c r="H10" s="280"/>
      <c r="I10" s="281"/>
    </row>
    <row r="11" spans="1:9">
      <c r="A11" s="276" t="s">
        <v>32</v>
      </c>
      <c r="B11" s="277"/>
      <c r="C11" s="277"/>
      <c r="D11" s="277"/>
      <c r="E11" s="278" t="s">
        <v>31</v>
      </c>
      <c r="F11" s="278"/>
      <c r="G11" s="278"/>
      <c r="H11" s="278"/>
      <c r="I11" s="279"/>
    </row>
    <row r="12" spans="1:9">
      <c r="A12" s="166" t="s">
        <v>33</v>
      </c>
      <c r="B12" s="167"/>
      <c r="C12" s="167"/>
      <c r="D12" s="167"/>
      <c r="E12" s="156" t="s">
        <v>34</v>
      </c>
      <c r="F12" s="156"/>
      <c r="G12" s="156"/>
      <c r="H12" s="156"/>
      <c r="I12" s="157"/>
    </row>
    <row r="13" spans="1:9">
      <c r="A13" s="9" t="s">
        <v>35</v>
      </c>
      <c r="B13" s="10"/>
      <c r="C13" s="10"/>
      <c r="D13" s="10"/>
      <c r="E13" s="10"/>
      <c r="F13" s="10"/>
      <c r="G13" s="11"/>
      <c r="H13" s="260" t="s">
        <v>31</v>
      </c>
      <c r="I13" s="261"/>
    </row>
    <row r="14" spans="1:9">
      <c r="A14" s="12" t="s">
        <v>36</v>
      </c>
      <c r="B14" s="13"/>
      <c r="C14" s="13"/>
      <c r="D14" s="13"/>
      <c r="E14" s="13"/>
      <c r="F14" s="13"/>
      <c r="G14" s="14"/>
      <c r="H14" s="262" t="s">
        <v>31</v>
      </c>
      <c r="I14" s="263"/>
    </row>
    <row r="15" spans="1:9">
      <c r="A15" s="9" t="s">
        <v>37</v>
      </c>
      <c r="B15" s="10"/>
      <c r="C15" s="10"/>
      <c r="D15" s="10"/>
      <c r="E15" s="10"/>
      <c r="F15" s="10"/>
      <c r="G15" s="11"/>
      <c r="H15" s="264" t="s">
        <v>38</v>
      </c>
      <c r="I15" s="261"/>
    </row>
    <row r="16" spans="1:9">
      <c r="A16" s="12" t="s">
        <v>39</v>
      </c>
      <c r="B16" s="13"/>
      <c r="C16" s="13"/>
      <c r="D16" s="13"/>
      <c r="E16" s="13"/>
      <c r="F16" s="13"/>
      <c r="G16" s="14"/>
      <c r="H16" s="265" t="s">
        <v>40</v>
      </c>
      <c r="I16" s="266"/>
    </row>
    <row r="17" spans="1:12" ht="15" customHeight="1">
      <c r="A17" s="15" t="s">
        <v>41</v>
      </c>
      <c r="B17" s="16"/>
      <c r="C17" s="16"/>
      <c r="D17" s="16"/>
      <c r="E17" s="16"/>
      <c r="F17" s="16"/>
      <c r="G17" s="16"/>
      <c r="H17" s="16"/>
      <c r="I17" s="31"/>
    </row>
    <row r="18" spans="1:12" ht="15" customHeight="1">
      <c r="A18" s="17" t="s">
        <v>42</v>
      </c>
      <c r="B18" s="253" t="s">
        <v>43</v>
      </c>
      <c r="C18" s="253"/>
      <c r="D18" s="253"/>
      <c r="E18" s="253"/>
      <c r="F18" s="253"/>
      <c r="G18" s="253"/>
      <c r="H18" s="267" t="s">
        <v>44</v>
      </c>
      <c r="I18" s="268"/>
    </row>
    <row r="19" spans="1:12">
      <c r="A19" s="18" t="s">
        <v>45</v>
      </c>
      <c r="B19" s="269" t="s">
        <v>46</v>
      </c>
      <c r="C19" s="269"/>
      <c r="D19" s="269"/>
      <c r="E19" s="269"/>
      <c r="F19" s="269"/>
      <c r="G19" s="269"/>
      <c r="H19" s="270" t="s">
        <v>175</v>
      </c>
      <c r="I19" s="271"/>
    </row>
    <row r="20" spans="1:12">
      <c r="A20" s="19" t="s">
        <v>48</v>
      </c>
      <c r="B20" s="202" t="s">
        <v>49</v>
      </c>
      <c r="C20" s="202"/>
      <c r="D20" s="202"/>
      <c r="E20" s="202"/>
      <c r="F20" s="202"/>
      <c r="G20" s="202"/>
      <c r="H20" s="272">
        <v>1621</v>
      </c>
      <c r="I20" s="273"/>
    </row>
    <row r="21" spans="1:12">
      <c r="A21" s="21" t="s">
        <v>50</v>
      </c>
      <c r="B21" s="249" t="s">
        <v>51</v>
      </c>
      <c r="C21" s="250"/>
      <c r="D21" s="250"/>
      <c r="E21" s="250"/>
      <c r="F21" s="250"/>
      <c r="G21" s="250"/>
      <c r="H21" s="251">
        <v>1822.15</v>
      </c>
      <c r="I21" s="252"/>
      <c r="J21" s="84"/>
      <c r="K21" s="85" t="s">
        <v>176</v>
      </c>
      <c r="L21" s="86"/>
    </row>
    <row r="22" spans="1:12">
      <c r="A22" s="17" t="s">
        <v>52</v>
      </c>
      <c r="B22" s="253" t="s">
        <v>53</v>
      </c>
      <c r="C22" s="253"/>
      <c r="D22" s="253"/>
      <c r="E22" s="253"/>
      <c r="F22" s="253"/>
      <c r="G22" s="253"/>
      <c r="H22" s="254">
        <v>46023</v>
      </c>
      <c r="I22" s="255"/>
    </row>
    <row r="23" spans="1:12">
      <c r="A23" s="18" t="s">
        <v>54</v>
      </c>
      <c r="B23" s="243" t="s">
        <v>55</v>
      </c>
      <c r="C23" s="243"/>
      <c r="D23" s="243"/>
      <c r="E23" s="243" t="s">
        <v>56</v>
      </c>
      <c r="F23" s="243"/>
      <c r="G23" s="243"/>
      <c r="H23" s="243" t="s">
        <v>57</v>
      </c>
      <c r="I23" s="256"/>
    </row>
    <row r="24" spans="1:12">
      <c r="A24" s="17" t="s">
        <v>58</v>
      </c>
      <c r="B24" s="257">
        <v>0.06</v>
      </c>
      <c r="C24" s="257"/>
      <c r="D24" s="257"/>
      <c r="E24" s="246">
        <v>44</v>
      </c>
      <c r="F24" s="246"/>
      <c r="G24" s="246"/>
      <c r="H24" s="258">
        <v>4</v>
      </c>
      <c r="I24" s="259"/>
    </row>
    <row r="25" spans="1:12">
      <c r="A25" s="18" t="s">
        <v>59</v>
      </c>
      <c r="B25" s="243" t="s">
        <v>60</v>
      </c>
      <c r="C25" s="243"/>
      <c r="D25" s="243"/>
      <c r="E25" s="243" t="s">
        <v>61</v>
      </c>
      <c r="F25" s="243"/>
      <c r="G25" s="243"/>
      <c r="H25" s="244" t="s">
        <v>62</v>
      </c>
      <c r="I25" s="245"/>
    </row>
    <row r="26" spans="1:12">
      <c r="A26" s="17" t="s">
        <v>63</v>
      </c>
      <c r="B26" s="246" t="s">
        <v>64</v>
      </c>
      <c r="C26" s="246"/>
      <c r="D26" s="246"/>
      <c r="E26" s="246">
        <v>1</v>
      </c>
      <c r="F26" s="246"/>
      <c r="G26" s="246"/>
      <c r="H26" s="247">
        <v>1</v>
      </c>
      <c r="I26" s="248"/>
    </row>
    <row r="27" spans="1:12">
      <c r="A27" s="238"/>
      <c r="B27" s="239"/>
      <c r="C27" s="239"/>
      <c r="D27" s="239"/>
      <c r="E27" s="239"/>
      <c r="F27" s="239"/>
      <c r="G27" s="239"/>
      <c r="H27" s="239"/>
      <c r="I27" s="240"/>
    </row>
    <row r="28" spans="1:12">
      <c r="A28" s="160" t="s">
        <v>65</v>
      </c>
      <c r="B28" s="161"/>
      <c r="C28" s="161"/>
      <c r="D28" s="161"/>
      <c r="E28" s="161"/>
      <c r="F28" s="161"/>
      <c r="G28" s="161"/>
      <c r="H28" s="161"/>
      <c r="I28" s="162"/>
    </row>
    <row r="29" spans="1:12">
      <c r="A29" s="193" t="s">
        <v>66</v>
      </c>
      <c r="B29" s="194"/>
      <c r="C29" s="194"/>
      <c r="D29" s="194"/>
      <c r="E29" s="194"/>
      <c r="F29" s="194"/>
      <c r="G29" s="194"/>
      <c r="H29" s="194" t="s">
        <v>67</v>
      </c>
      <c r="I29" s="195"/>
    </row>
    <row r="30" spans="1:12">
      <c r="A30" s="22" t="s">
        <v>42</v>
      </c>
      <c r="B30" s="187" t="s">
        <v>68</v>
      </c>
      <c r="C30" s="188"/>
      <c r="D30" s="188"/>
      <c r="E30" s="188"/>
      <c r="F30" s="188"/>
      <c r="G30" s="189"/>
      <c r="H30" s="234">
        <f>H21</f>
        <v>1822.15</v>
      </c>
      <c r="I30" s="235"/>
    </row>
    <row r="31" spans="1:12">
      <c r="A31" s="23" t="s">
        <v>45</v>
      </c>
      <c r="B31" s="231" t="s">
        <v>69</v>
      </c>
      <c r="C31" s="232"/>
      <c r="D31" s="232"/>
      <c r="E31" s="232"/>
      <c r="F31" s="232"/>
      <c r="G31" s="233"/>
      <c r="H31" s="234"/>
      <c r="I31" s="235"/>
    </row>
    <row r="32" spans="1:12">
      <c r="A32" s="22" t="s">
        <v>48</v>
      </c>
      <c r="B32" s="187" t="s">
        <v>70</v>
      </c>
      <c r="C32" s="188"/>
      <c r="D32" s="188"/>
      <c r="E32" s="188"/>
      <c r="F32" s="188"/>
      <c r="G32" s="189"/>
      <c r="H32" s="241">
        <v>0</v>
      </c>
      <c r="I32" s="242"/>
    </row>
    <row r="33" spans="1:9">
      <c r="A33" s="23" t="s">
        <v>50</v>
      </c>
      <c r="B33" s="231" t="s">
        <v>71</v>
      </c>
      <c r="C33" s="232"/>
      <c r="D33" s="232"/>
      <c r="E33" s="232"/>
      <c r="F33" s="232"/>
      <c r="G33" s="233"/>
      <c r="H33" s="234"/>
      <c r="I33" s="235"/>
    </row>
    <row r="34" spans="1:9">
      <c r="A34" s="23" t="s">
        <v>52</v>
      </c>
      <c r="B34" s="231" t="s">
        <v>72</v>
      </c>
      <c r="C34" s="232"/>
      <c r="D34" s="232"/>
      <c r="E34" s="232"/>
      <c r="F34" s="232"/>
      <c r="G34" s="233"/>
      <c r="H34" s="234"/>
      <c r="I34" s="235"/>
    </row>
    <row r="35" spans="1:9">
      <c r="A35" s="23" t="s">
        <v>54</v>
      </c>
      <c r="B35" s="231" t="s">
        <v>73</v>
      </c>
      <c r="C35" s="232"/>
      <c r="D35" s="232"/>
      <c r="E35" s="232"/>
      <c r="F35" s="232"/>
      <c r="G35" s="233"/>
      <c r="H35" s="234"/>
      <c r="I35" s="235"/>
    </row>
    <row r="36" spans="1:9">
      <c r="A36" s="19" t="s">
        <v>58</v>
      </c>
      <c r="B36" s="228" t="s">
        <v>74</v>
      </c>
      <c r="C36" s="229"/>
      <c r="D36" s="229"/>
      <c r="E36" s="229"/>
      <c r="F36" s="229"/>
      <c r="G36" s="230"/>
      <c r="H36" s="234"/>
      <c r="I36" s="235"/>
    </row>
    <row r="37" spans="1:9">
      <c r="A37" s="19" t="s">
        <v>59</v>
      </c>
      <c r="B37" s="228" t="s">
        <v>75</v>
      </c>
      <c r="C37" s="229"/>
      <c r="D37" s="229"/>
      <c r="E37" s="229"/>
      <c r="F37" s="229"/>
      <c r="G37" s="230"/>
      <c r="H37" s="236"/>
      <c r="I37" s="237"/>
    </row>
    <row r="38" spans="1:9">
      <c r="A38" s="147" t="s">
        <v>76</v>
      </c>
      <c r="B38" s="148"/>
      <c r="C38" s="148"/>
      <c r="D38" s="148"/>
      <c r="E38" s="148"/>
      <c r="F38" s="148"/>
      <c r="G38" s="148"/>
      <c r="H38" s="182">
        <f>SUM(H30:H37)</f>
        <v>1822.15</v>
      </c>
      <c r="I38" s="183"/>
    </row>
    <row r="39" spans="1:9">
      <c r="A39" s="238"/>
      <c r="B39" s="239"/>
      <c r="C39" s="239"/>
      <c r="D39" s="239"/>
      <c r="E39" s="239"/>
      <c r="F39" s="239"/>
      <c r="G39" s="239"/>
      <c r="H39" s="239"/>
      <c r="I39" s="240"/>
    </row>
    <row r="40" spans="1:9">
      <c r="A40" s="160" t="s">
        <v>77</v>
      </c>
      <c r="B40" s="161"/>
      <c r="C40" s="161"/>
      <c r="D40" s="161"/>
      <c r="E40" s="161"/>
      <c r="F40" s="161"/>
      <c r="G40" s="161"/>
      <c r="H40" s="161"/>
      <c r="I40" s="162"/>
    </row>
    <row r="41" spans="1:9">
      <c r="A41" s="222" t="s">
        <v>78</v>
      </c>
      <c r="B41" s="223"/>
      <c r="C41" s="223"/>
      <c r="D41" s="223"/>
      <c r="E41" s="223"/>
      <c r="F41" s="223"/>
      <c r="G41" s="223"/>
      <c r="H41" s="223"/>
      <c r="I41" s="224"/>
    </row>
    <row r="42" spans="1:9">
      <c r="A42" s="179" t="s">
        <v>66</v>
      </c>
      <c r="B42" s="180"/>
      <c r="C42" s="180"/>
      <c r="D42" s="180"/>
      <c r="E42" s="180"/>
      <c r="F42" s="180"/>
      <c r="G42" s="181"/>
      <c r="H42" s="221" t="s">
        <v>67</v>
      </c>
      <c r="I42" s="184"/>
    </row>
    <row r="43" spans="1:9">
      <c r="A43" s="225" t="s">
        <v>79</v>
      </c>
      <c r="B43" s="226"/>
      <c r="C43" s="226"/>
      <c r="D43" s="226"/>
      <c r="E43" s="226"/>
      <c r="F43" s="226"/>
      <c r="G43" s="227"/>
      <c r="H43" s="24" t="s">
        <v>80</v>
      </c>
      <c r="I43" s="32" t="s">
        <v>81</v>
      </c>
    </row>
    <row r="44" spans="1:9">
      <c r="A44" s="22" t="s">
        <v>42</v>
      </c>
      <c r="B44" s="228" t="s">
        <v>82</v>
      </c>
      <c r="C44" s="229"/>
      <c r="D44" s="229"/>
      <c r="E44" s="229"/>
      <c r="F44" s="229"/>
      <c r="G44" s="230"/>
      <c r="H44" s="26">
        <v>8.3299999999999999E-2</v>
      </c>
      <c r="I44" s="33">
        <f>H44*($H$38)</f>
        <v>151.78509500000001</v>
      </c>
    </row>
    <row r="45" spans="1:9">
      <c r="A45" s="22" t="s">
        <v>45</v>
      </c>
      <c r="B45" s="228" t="s">
        <v>83</v>
      </c>
      <c r="C45" s="229"/>
      <c r="D45" s="229"/>
      <c r="E45" s="229"/>
      <c r="F45" s="229"/>
      <c r="G45" s="230"/>
      <c r="H45" s="26">
        <v>0.1111</v>
      </c>
      <c r="I45" s="33">
        <f>H45*($H$38)</f>
        <v>202.44086500000003</v>
      </c>
    </row>
    <row r="46" spans="1:9">
      <c r="A46" s="147" t="s">
        <v>76</v>
      </c>
      <c r="B46" s="148"/>
      <c r="C46" s="148"/>
      <c r="D46" s="148"/>
      <c r="E46" s="148"/>
      <c r="F46" s="148"/>
      <c r="G46" s="148"/>
      <c r="H46" s="27">
        <f>SUM(H44:H45)</f>
        <v>0.19440000000000002</v>
      </c>
      <c r="I46" s="34">
        <f>SUM(I44:I45)</f>
        <v>354.22596000000004</v>
      </c>
    </row>
    <row r="47" spans="1:9">
      <c r="A47" s="213"/>
      <c r="B47" s="214"/>
      <c r="C47" s="214"/>
      <c r="D47" s="214"/>
      <c r="E47" s="214"/>
      <c r="F47" s="214"/>
      <c r="G47" s="214"/>
      <c r="H47" s="214"/>
      <c r="I47" s="215"/>
    </row>
    <row r="48" spans="1:9">
      <c r="A48" s="196" t="s">
        <v>84</v>
      </c>
      <c r="B48" s="197"/>
      <c r="C48" s="197"/>
      <c r="D48" s="197"/>
      <c r="E48" s="197"/>
      <c r="F48" s="197"/>
      <c r="G48" s="197"/>
      <c r="H48" s="197"/>
      <c r="I48" s="198"/>
    </row>
    <row r="49" spans="1:32">
      <c r="A49" s="179" t="s">
        <v>66</v>
      </c>
      <c r="B49" s="180"/>
      <c r="C49" s="180"/>
      <c r="D49" s="180"/>
      <c r="E49" s="180"/>
      <c r="F49" s="180"/>
      <c r="G49" s="181"/>
      <c r="H49" s="221" t="s">
        <v>67</v>
      </c>
      <c r="I49" s="184"/>
    </row>
    <row r="50" spans="1:32">
      <c r="A50" s="185" t="s">
        <v>79</v>
      </c>
      <c r="B50" s="186"/>
      <c r="C50" s="186"/>
      <c r="D50" s="186"/>
      <c r="E50" s="186"/>
      <c r="F50" s="186"/>
      <c r="G50" s="186"/>
      <c r="H50" s="24" t="s">
        <v>80</v>
      </c>
      <c r="I50" s="32" t="s">
        <v>81</v>
      </c>
    </row>
    <row r="51" spans="1:32">
      <c r="A51" s="22" t="s">
        <v>42</v>
      </c>
      <c r="B51" s="176" t="s">
        <v>85</v>
      </c>
      <c r="C51" s="176"/>
      <c r="D51" s="176"/>
      <c r="E51" s="176"/>
      <c r="F51" s="176"/>
      <c r="G51" s="176"/>
      <c r="H51" s="28">
        <v>0.2</v>
      </c>
      <c r="I51" s="35">
        <f>H51*($I$46+$H$38)</f>
        <v>435.27519200000006</v>
      </c>
    </row>
    <row r="52" spans="1:32">
      <c r="A52" s="22" t="s">
        <v>45</v>
      </c>
      <c r="B52" s="176" t="s">
        <v>86</v>
      </c>
      <c r="C52" s="176"/>
      <c r="D52" s="176"/>
      <c r="E52" s="176"/>
      <c r="F52" s="176"/>
      <c r="G52" s="176"/>
      <c r="H52" s="28">
        <v>1.4999999999999999E-2</v>
      </c>
      <c r="I52" s="35">
        <f t="shared" ref="I52:I58" si="0">H52*($I$46+$H$38)</f>
        <v>32.6456394</v>
      </c>
    </row>
    <row r="53" spans="1:32">
      <c r="A53" s="22" t="s">
        <v>48</v>
      </c>
      <c r="B53" s="176" t="s">
        <v>87</v>
      </c>
      <c r="C53" s="176"/>
      <c r="D53" s="176"/>
      <c r="E53" s="176"/>
      <c r="F53" s="176"/>
      <c r="G53" s="176"/>
      <c r="H53" s="28">
        <v>0.01</v>
      </c>
      <c r="I53" s="35">
        <f t="shared" si="0"/>
        <v>21.763759600000004</v>
      </c>
    </row>
    <row r="54" spans="1:32">
      <c r="A54" s="22" t="s">
        <v>50</v>
      </c>
      <c r="B54" s="176" t="s">
        <v>88</v>
      </c>
      <c r="C54" s="176"/>
      <c r="D54" s="176"/>
      <c r="E54" s="176"/>
      <c r="F54" s="176"/>
      <c r="G54" s="176"/>
      <c r="H54" s="28">
        <v>2E-3</v>
      </c>
      <c r="I54" s="35">
        <f t="shared" si="0"/>
        <v>4.3527519200000011</v>
      </c>
    </row>
    <row r="55" spans="1:32">
      <c r="A55" s="22" t="s">
        <v>52</v>
      </c>
      <c r="B55" s="176" t="s">
        <v>89</v>
      </c>
      <c r="C55" s="176"/>
      <c r="D55" s="176"/>
      <c r="E55" s="176"/>
      <c r="F55" s="176"/>
      <c r="G55" s="176"/>
      <c r="H55" s="28">
        <v>2.5000000000000001E-2</v>
      </c>
      <c r="I55" s="35">
        <f t="shared" si="0"/>
        <v>54.409399000000008</v>
      </c>
    </row>
    <row r="56" spans="1:32">
      <c r="A56" s="22" t="s">
        <v>54</v>
      </c>
      <c r="B56" s="176" t="s">
        <v>90</v>
      </c>
      <c r="C56" s="176"/>
      <c r="D56" s="176"/>
      <c r="E56" s="176"/>
      <c r="F56" s="176"/>
      <c r="G56" s="176"/>
      <c r="H56" s="28">
        <v>6.0000000000000001E-3</v>
      </c>
      <c r="I56" s="35">
        <f t="shared" si="0"/>
        <v>13.058255760000002</v>
      </c>
    </row>
    <row r="57" spans="1:32" s="1" customFormat="1">
      <c r="A57" s="19" t="s">
        <v>58</v>
      </c>
      <c r="B57" s="115" t="s">
        <v>186</v>
      </c>
      <c r="C57" s="20"/>
      <c r="D57" s="20"/>
      <c r="E57" s="20"/>
      <c r="F57" s="20"/>
      <c r="G57" s="20"/>
      <c r="H57" s="29">
        <f>(1.4813*3)/100</f>
        <v>4.4438999999999999E-2</v>
      </c>
      <c r="I57" s="36">
        <f t="shared" si="0"/>
        <v>96.715971286440009</v>
      </c>
    </row>
    <row r="58" spans="1:32">
      <c r="A58" s="22" t="s">
        <v>59</v>
      </c>
      <c r="B58" s="176" t="s">
        <v>91</v>
      </c>
      <c r="C58" s="176"/>
      <c r="D58" s="176"/>
      <c r="E58" s="176"/>
      <c r="F58" s="176"/>
      <c r="G58" s="176"/>
      <c r="H58" s="28">
        <v>0.08</v>
      </c>
      <c r="I58" s="35">
        <f t="shared" si="0"/>
        <v>174.11007680000003</v>
      </c>
    </row>
    <row r="59" spans="1:32">
      <c r="A59" s="147" t="s">
        <v>76</v>
      </c>
      <c r="B59" s="148"/>
      <c r="C59" s="148"/>
      <c r="D59" s="148"/>
      <c r="E59" s="148"/>
      <c r="F59" s="148"/>
      <c r="G59" s="148"/>
      <c r="H59" s="30">
        <f>SUM(H51:H58)</f>
        <v>0.38243900000000008</v>
      </c>
      <c r="I59" s="37">
        <f>SUM(I51:I58)</f>
        <v>832.33104576643996</v>
      </c>
    </row>
    <row r="60" spans="1:32">
      <c r="A60" s="213"/>
      <c r="B60" s="214"/>
      <c r="C60" s="214"/>
      <c r="D60" s="214"/>
      <c r="E60" s="214"/>
      <c r="F60" s="214"/>
      <c r="G60" s="214"/>
      <c r="H60" s="214"/>
      <c r="I60" s="215"/>
    </row>
    <row r="61" spans="1:32">
      <c r="A61" s="196" t="s">
        <v>92</v>
      </c>
      <c r="B61" s="197"/>
      <c r="C61" s="197"/>
      <c r="D61" s="197"/>
      <c r="E61" s="197"/>
      <c r="F61" s="197"/>
      <c r="G61" s="197"/>
      <c r="H61" s="197"/>
      <c r="I61" s="198"/>
    </row>
    <row r="62" spans="1:32">
      <c r="A62" s="199" t="s">
        <v>66</v>
      </c>
      <c r="B62" s="200"/>
      <c r="C62" s="200"/>
      <c r="D62" s="200"/>
      <c r="E62" s="200"/>
      <c r="F62" s="200"/>
      <c r="G62" s="200"/>
      <c r="H62" s="200" t="s">
        <v>67</v>
      </c>
      <c r="I62" s="201"/>
    </row>
    <row r="63" spans="1:32">
      <c r="A63" s="22" t="s">
        <v>42</v>
      </c>
      <c r="B63" s="176" t="s">
        <v>93</v>
      </c>
      <c r="C63" s="176"/>
      <c r="D63" s="176"/>
      <c r="E63" s="176"/>
      <c r="F63" s="176"/>
      <c r="G63" s="176"/>
      <c r="H63" s="216">
        <f>$H$24*$E$24-$B$24*$H$21</f>
        <v>66.670999999999992</v>
      </c>
      <c r="I63" s="217"/>
      <c r="AE63" s="4"/>
      <c r="AF63" s="4"/>
    </row>
    <row r="64" spans="1:32" s="1" customFormat="1">
      <c r="A64" s="19" t="s">
        <v>45</v>
      </c>
      <c r="B64" s="202" t="s">
        <v>94</v>
      </c>
      <c r="C64" s="202"/>
      <c r="D64" s="202"/>
      <c r="E64" s="202"/>
      <c r="F64" s="202"/>
      <c r="G64" s="202"/>
      <c r="H64" s="216">
        <v>505.99</v>
      </c>
      <c r="I64" s="217"/>
    </row>
    <row r="65" spans="1:12" s="1" customFormat="1">
      <c r="A65" s="19" t="s">
        <v>48</v>
      </c>
      <c r="B65" s="202" t="s">
        <v>95</v>
      </c>
      <c r="C65" s="202"/>
      <c r="D65" s="202"/>
      <c r="E65" s="202"/>
      <c r="F65" s="202"/>
      <c r="G65" s="202"/>
      <c r="H65" s="216">
        <v>0</v>
      </c>
      <c r="I65" s="217"/>
    </row>
    <row r="66" spans="1:12" s="1" customFormat="1">
      <c r="A66" s="19" t="s">
        <v>50</v>
      </c>
      <c r="B66" s="202" t="s">
        <v>187</v>
      </c>
      <c r="C66" s="202"/>
      <c r="D66" s="202"/>
      <c r="E66" s="202"/>
      <c r="F66" s="202"/>
      <c r="G66" s="202"/>
      <c r="H66" s="216">
        <v>60.75</v>
      </c>
      <c r="I66" s="217"/>
      <c r="K66" s="2"/>
      <c r="L66" s="2"/>
    </row>
    <row r="67" spans="1:12" s="1" customFormat="1">
      <c r="A67" s="19" t="s">
        <v>52</v>
      </c>
      <c r="B67" s="202" t="s">
        <v>96</v>
      </c>
      <c r="C67" s="202"/>
      <c r="D67" s="202"/>
      <c r="E67" s="202"/>
      <c r="F67" s="202"/>
      <c r="G67" s="202"/>
      <c r="H67" s="216">
        <v>4.6100000000000003</v>
      </c>
      <c r="I67" s="217"/>
      <c r="K67" s="2"/>
      <c r="L67" s="2"/>
    </row>
    <row r="68" spans="1:12" s="1" customFormat="1">
      <c r="A68" s="19" t="s">
        <v>54</v>
      </c>
      <c r="B68" s="228" t="s">
        <v>97</v>
      </c>
      <c r="C68" s="229"/>
      <c r="D68" s="229"/>
      <c r="E68" s="229"/>
      <c r="F68" s="229"/>
      <c r="G68" s="230"/>
      <c r="H68" s="296"/>
      <c r="I68" s="297"/>
    </row>
    <row r="69" spans="1:12">
      <c r="A69" s="147" t="s">
        <v>76</v>
      </c>
      <c r="B69" s="148"/>
      <c r="C69" s="148"/>
      <c r="D69" s="148"/>
      <c r="E69" s="148"/>
      <c r="F69" s="148"/>
      <c r="G69" s="148"/>
      <c r="H69" s="182">
        <f>SUM(H63:I68)</f>
        <v>638.02100000000007</v>
      </c>
      <c r="I69" s="183"/>
    </row>
    <row r="70" spans="1:12">
      <c r="A70" s="213"/>
      <c r="B70" s="214"/>
      <c r="C70" s="214"/>
      <c r="D70" s="214"/>
      <c r="E70" s="214"/>
      <c r="F70" s="214"/>
      <c r="G70" s="214"/>
      <c r="H70" s="214"/>
      <c r="I70" s="215"/>
    </row>
    <row r="71" spans="1:12">
      <c r="A71" s="196" t="s">
        <v>98</v>
      </c>
      <c r="B71" s="197"/>
      <c r="C71" s="197"/>
      <c r="D71" s="197"/>
      <c r="E71" s="197"/>
      <c r="F71" s="197"/>
      <c r="G71" s="197"/>
      <c r="H71" s="197"/>
      <c r="I71" s="198"/>
    </row>
    <row r="72" spans="1:12">
      <c r="A72" s="199" t="s">
        <v>66</v>
      </c>
      <c r="B72" s="200"/>
      <c r="C72" s="200"/>
      <c r="D72" s="200"/>
      <c r="E72" s="200"/>
      <c r="F72" s="200"/>
      <c r="G72" s="200"/>
      <c r="H72" s="200" t="s">
        <v>67</v>
      </c>
      <c r="I72" s="201"/>
    </row>
    <row r="73" spans="1:12">
      <c r="A73" s="185" t="s">
        <v>79</v>
      </c>
      <c r="B73" s="186"/>
      <c r="C73" s="186"/>
      <c r="D73" s="186"/>
      <c r="E73" s="186"/>
      <c r="F73" s="186"/>
      <c r="G73" s="186"/>
      <c r="H73" s="24" t="s">
        <v>80</v>
      </c>
      <c r="I73" s="32" t="s">
        <v>81</v>
      </c>
    </row>
    <row r="74" spans="1:12">
      <c r="A74" s="38" t="s">
        <v>99</v>
      </c>
      <c r="B74" s="187" t="s">
        <v>100</v>
      </c>
      <c r="C74" s="188"/>
      <c r="D74" s="188"/>
      <c r="E74" s="188"/>
      <c r="F74" s="188"/>
      <c r="G74" s="189"/>
      <c r="H74" s="39">
        <f>H46</f>
        <v>0.19440000000000002</v>
      </c>
      <c r="I74" s="33">
        <f>I46</f>
        <v>354.22596000000004</v>
      </c>
    </row>
    <row r="75" spans="1:12">
      <c r="A75" s="38" t="s">
        <v>101</v>
      </c>
      <c r="B75" s="187" t="s">
        <v>102</v>
      </c>
      <c r="C75" s="188"/>
      <c r="D75" s="188"/>
      <c r="E75" s="188"/>
      <c r="F75" s="188"/>
      <c r="G75" s="189"/>
      <c r="H75" s="39">
        <f>H59</f>
        <v>0.38243900000000008</v>
      </c>
      <c r="I75" s="33">
        <f>I59</f>
        <v>832.33104576643996</v>
      </c>
    </row>
    <row r="76" spans="1:12">
      <c r="A76" s="38" t="s">
        <v>103</v>
      </c>
      <c r="B76" s="187" t="s">
        <v>104</v>
      </c>
      <c r="C76" s="188"/>
      <c r="D76" s="188"/>
      <c r="E76" s="188"/>
      <c r="F76" s="188"/>
      <c r="G76" s="189"/>
      <c r="H76" s="40"/>
      <c r="I76" s="33">
        <f>H69</f>
        <v>638.02100000000007</v>
      </c>
    </row>
    <row r="77" spans="1:12">
      <c r="A77" s="147" t="s">
        <v>76</v>
      </c>
      <c r="B77" s="148"/>
      <c r="C77" s="148"/>
      <c r="D77" s="148"/>
      <c r="E77" s="148"/>
      <c r="F77" s="148"/>
      <c r="G77" s="148"/>
      <c r="H77" s="40"/>
      <c r="I77" s="34">
        <f>SUM(I74:I76)</f>
        <v>1824.5780057664401</v>
      </c>
    </row>
    <row r="78" spans="1:12">
      <c r="A78" s="210"/>
      <c r="B78" s="211"/>
      <c r="C78" s="211"/>
      <c r="D78" s="211"/>
      <c r="E78" s="211"/>
      <c r="F78" s="211"/>
      <c r="G78" s="211"/>
      <c r="H78" s="211"/>
      <c r="I78" s="212"/>
    </row>
    <row r="79" spans="1:12">
      <c r="A79" s="160" t="s">
        <v>105</v>
      </c>
      <c r="B79" s="161"/>
      <c r="C79" s="161"/>
      <c r="D79" s="161"/>
      <c r="E79" s="161"/>
      <c r="F79" s="161"/>
      <c r="G79" s="161"/>
      <c r="H79" s="161"/>
      <c r="I79" s="162"/>
    </row>
    <row r="80" spans="1:12">
      <c r="A80" s="193" t="s">
        <v>66</v>
      </c>
      <c r="B80" s="194"/>
      <c r="C80" s="194"/>
      <c r="D80" s="194"/>
      <c r="E80" s="194"/>
      <c r="F80" s="194"/>
      <c r="G80" s="194"/>
      <c r="H80" s="194" t="s">
        <v>67</v>
      </c>
      <c r="I80" s="195"/>
    </row>
    <row r="81" spans="1:32">
      <c r="A81" s="185" t="s">
        <v>79</v>
      </c>
      <c r="B81" s="186"/>
      <c r="C81" s="186"/>
      <c r="D81" s="186"/>
      <c r="E81" s="186"/>
      <c r="F81" s="186"/>
      <c r="G81" s="186"/>
      <c r="H81" s="24" t="s">
        <v>80</v>
      </c>
      <c r="I81" s="32" t="s">
        <v>81</v>
      </c>
    </row>
    <row r="82" spans="1:32">
      <c r="A82" s="22" t="s">
        <v>42</v>
      </c>
      <c r="B82" s="176" t="s">
        <v>106</v>
      </c>
      <c r="C82" s="176"/>
      <c r="D82" s="176"/>
      <c r="E82" s="176"/>
      <c r="F82" s="176"/>
      <c r="G82" s="176"/>
      <c r="H82" s="26">
        <v>4.1999999999999997E-3</v>
      </c>
      <c r="I82" s="33">
        <f>H82*$H$38</f>
        <v>7.6530300000000002</v>
      </c>
    </row>
    <row r="83" spans="1:32">
      <c r="A83" s="22" t="s">
        <v>45</v>
      </c>
      <c r="B83" s="176" t="s">
        <v>107</v>
      </c>
      <c r="C83" s="176"/>
      <c r="D83" s="176"/>
      <c r="E83" s="176"/>
      <c r="F83" s="176"/>
      <c r="G83" s="176"/>
      <c r="H83" s="26">
        <v>2.9999999999999997E-4</v>
      </c>
      <c r="I83" s="33">
        <f t="shared" ref="I83:I87" si="1">H83*$H$38</f>
        <v>0.54664499999999994</v>
      </c>
    </row>
    <row r="84" spans="1:32">
      <c r="A84" s="22" t="s">
        <v>48</v>
      </c>
      <c r="B84" s="176" t="s">
        <v>108</v>
      </c>
      <c r="C84" s="176"/>
      <c r="D84" s="176"/>
      <c r="E84" s="176"/>
      <c r="F84" s="176"/>
      <c r="G84" s="176"/>
      <c r="H84" s="26">
        <v>3.4799999999999998E-2</v>
      </c>
      <c r="I84" s="33">
        <f t="shared" si="1"/>
        <v>63.410820000000001</v>
      </c>
    </row>
    <row r="85" spans="1:32">
      <c r="A85" s="22" t="s">
        <v>50</v>
      </c>
      <c r="B85" s="176" t="s">
        <v>109</v>
      </c>
      <c r="C85" s="176"/>
      <c r="D85" s="176"/>
      <c r="E85" s="176"/>
      <c r="F85" s="176"/>
      <c r="G85" s="176"/>
      <c r="H85" s="26">
        <v>1.9400000000000001E-2</v>
      </c>
      <c r="I85" s="33">
        <f t="shared" si="1"/>
        <v>35.349710000000002</v>
      </c>
    </row>
    <row r="86" spans="1:32">
      <c r="A86" s="22" t="s">
        <v>52</v>
      </c>
      <c r="B86" s="206" t="s">
        <v>110</v>
      </c>
      <c r="C86" s="206"/>
      <c r="D86" s="206"/>
      <c r="E86" s="206"/>
      <c r="F86" s="206"/>
      <c r="G86" s="206"/>
      <c r="H86" s="26">
        <f>H85*H59</f>
        <v>7.4193166000000015E-3</v>
      </c>
      <c r="I86" s="33">
        <f t="shared" si="1"/>
        <v>13.519107742690004</v>
      </c>
    </row>
    <row r="87" spans="1:32">
      <c r="A87" s="22" t="s">
        <v>54</v>
      </c>
      <c r="B87" s="176" t="s">
        <v>111</v>
      </c>
      <c r="C87" s="176"/>
      <c r="D87" s="176"/>
      <c r="E87" s="176"/>
      <c r="F87" s="176"/>
      <c r="G87" s="176"/>
      <c r="H87" s="26">
        <v>5.9999999999999995E-4</v>
      </c>
      <c r="I87" s="33">
        <f t="shared" si="1"/>
        <v>1.0932899999999999</v>
      </c>
    </row>
    <row r="88" spans="1:32">
      <c r="A88" s="147" t="s">
        <v>76</v>
      </c>
      <c r="B88" s="148"/>
      <c r="C88" s="148"/>
      <c r="D88" s="148"/>
      <c r="E88" s="148"/>
      <c r="F88" s="148"/>
      <c r="G88" s="148"/>
      <c r="H88" s="41">
        <f>SUM(H82:H87)</f>
        <v>6.6719316599999995E-2</v>
      </c>
      <c r="I88" s="34">
        <f>SUM(I82:I87)</f>
        <v>121.57260274269001</v>
      </c>
    </row>
    <row r="89" spans="1:32">
      <c r="A89" s="42"/>
      <c r="B89" s="43"/>
      <c r="C89" s="43"/>
      <c r="D89" s="43"/>
      <c r="E89" s="43"/>
      <c r="F89" s="43"/>
      <c r="G89" s="44"/>
      <c r="H89" s="26"/>
      <c r="I89" s="33"/>
    </row>
    <row r="90" spans="1:32" s="2" customFormat="1">
      <c r="A90" s="158" t="s">
        <v>112</v>
      </c>
      <c r="B90" s="159"/>
      <c r="C90" s="159"/>
      <c r="D90" s="159"/>
      <c r="E90" s="159"/>
      <c r="F90" s="159"/>
      <c r="G90" s="159"/>
      <c r="H90" s="45"/>
      <c r="I90" s="48">
        <f>$I$88+$I$77+$H$38</f>
        <v>3768.3006085091301</v>
      </c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</row>
    <row r="91" spans="1:32" s="2" customFormat="1">
      <c r="A91" s="160" t="s">
        <v>113</v>
      </c>
      <c r="B91" s="161"/>
      <c r="C91" s="161"/>
      <c r="D91" s="161"/>
      <c r="E91" s="161"/>
      <c r="F91" s="161"/>
      <c r="G91" s="161"/>
      <c r="H91" s="161"/>
      <c r="I91" s="162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</row>
    <row r="92" spans="1:32" s="2" customFormat="1">
      <c r="A92" s="207" t="s">
        <v>114</v>
      </c>
      <c r="B92" s="208"/>
      <c r="C92" s="208"/>
      <c r="D92" s="208"/>
      <c r="E92" s="208"/>
      <c r="F92" s="208"/>
      <c r="G92" s="208"/>
      <c r="H92" s="208"/>
      <c r="I92" s="209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</row>
    <row r="93" spans="1:32" s="2" customFormat="1">
      <c r="A93" s="199" t="s">
        <v>66</v>
      </c>
      <c r="B93" s="200"/>
      <c r="C93" s="200"/>
      <c r="D93" s="200"/>
      <c r="E93" s="200"/>
      <c r="F93" s="200"/>
      <c r="G93" s="200"/>
      <c r="H93" s="200" t="s">
        <v>67</v>
      </c>
      <c r="I93" s="20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</row>
    <row r="94" spans="1:32" s="2" customFormat="1">
      <c r="A94" s="185" t="s">
        <v>79</v>
      </c>
      <c r="B94" s="186"/>
      <c r="C94" s="186"/>
      <c r="D94" s="186"/>
      <c r="E94" s="186"/>
      <c r="F94" s="186"/>
      <c r="G94" s="186"/>
      <c r="H94" s="24" t="s">
        <v>80</v>
      </c>
      <c r="I94" s="32" t="s">
        <v>81</v>
      </c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</row>
    <row r="95" spans="1:32" s="2" customFormat="1">
      <c r="A95" s="22" t="s">
        <v>42</v>
      </c>
      <c r="B95" s="176" t="s">
        <v>115</v>
      </c>
      <c r="C95" s="176"/>
      <c r="D95" s="176"/>
      <c r="E95" s="176"/>
      <c r="F95" s="176"/>
      <c r="G95" s="176"/>
      <c r="H95" s="26">
        <v>9.2999999999999992E-3</v>
      </c>
      <c r="I95" s="33">
        <f>H95*I90</f>
        <v>35.045195659134905</v>
      </c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</row>
    <row r="96" spans="1:32">
      <c r="A96" s="22" t="s">
        <v>45</v>
      </c>
      <c r="B96" s="176" t="s">
        <v>116</v>
      </c>
      <c r="C96" s="176"/>
      <c r="D96" s="176"/>
      <c r="E96" s="176"/>
      <c r="F96" s="176"/>
      <c r="G96" s="176"/>
      <c r="H96" s="26">
        <v>2.8E-3</v>
      </c>
      <c r="I96" s="33">
        <f>H96*I90</f>
        <v>10.551241703825564</v>
      </c>
    </row>
    <row r="97" spans="1:9">
      <c r="A97" s="22" t="s">
        <v>48</v>
      </c>
      <c r="B97" s="176" t="s">
        <v>117</v>
      </c>
      <c r="C97" s="176"/>
      <c r="D97" s="176"/>
      <c r="E97" s="176"/>
      <c r="F97" s="176"/>
      <c r="G97" s="176"/>
      <c r="H97" s="26">
        <v>2.0000000000000001E-4</v>
      </c>
      <c r="I97" s="33">
        <f>H97*I90</f>
        <v>0.75366012170182606</v>
      </c>
    </row>
    <row r="98" spans="1:9">
      <c r="A98" s="22" t="s">
        <v>50</v>
      </c>
      <c r="B98" s="176" t="s">
        <v>118</v>
      </c>
      <c r="C98" s="176"/>
      <c r="D98" s="176"/>
      <c r="E98" s="176"/>
      <c r="F98" s="176"/>
      <c r="G98" s="176"/>
      <c r="H98" s="26">
        <v>3.3E-3</v>
      </c>
      <c r="I98" s="33">
        <f>H98*I90</f>
        <v>12.435392008080129</v>
      </c>
    </row>
    <row r="99" spans="1:9">
      <c r="A99" s="22" t="s">
        <v>52</v>
      </c>
      <c r="B99" s="176" t="s">
        <v>119</v>
      </c>
      <c r="C99" s="176"/>
      <c r="D99" s="176"/>
      <c r="E99" s="176"/>
      <c r="F99" s="176"/>
      <c r="G99" s="176"/>
      <c r="H99" s="26">
        <v>6.9999999999999999E-4</v>
      </c>
      <c r="I99" s="33">
        <f>H99*I90</f>
        <v>2.637810425956391</v>
      </c>
    </row>
    <row r="100" spans="1:9">
      <c r="A100" s="22" t="s">
        <v>54</v>
      </c>
      <c r="B100" s="176" t="s">
        <v>120</v>
      </c>
      <c r="C100" s="176"/>
      <c r="D100" s="176"/>
      <c r="E100" s="176"/>
      <c r="F100" s="176"/>
      <c r="G100" s="176"/>
      <c r="H100" s="26">
        <v>1.3899999999999999E-2</v>
      </c>
      <c r="I100" s="33">
        <f>H100*I90</f>
        <v>52.379378458276904</v>
      </c>
    </row>
    <row r="101" spans="1:9">
      <c r="A101" s="147" t="s">
        <v>76</v>
      </c>
      <c r="B101" s="148"/>
      <c r="C101" s="148"/>
      <c r="D101" s="148"/>
      <c r="E101" s="148"/>
      <c r="F101" s="148"/>
      <c r="G101" s="148"/>
      <c r="H101" s="41">
        <f>SUM(H95:H100)</f>
        <v>3.0199999999999998E-2</v>
      </c>
      <c r="I101" s="34">
        <f>SUM(I95:I100)</f>
        <v>113.80267837697572</v>
      </c>
    </row>
    <row r="102" spans="1:9">
      <c r="A102" s="203"/>
      <c r="B102" s="204"/>
      <c r="C102" s="204"/>
      <c r="D102" s="204"/>
      <c r="E102" s="204"/>
      <c r="F102" s="204"/>
      <c r="G102" s="204"/>
      <c r="H102" s="204"/>
      <c r="I102" s="205"/>
    </row>
    <row r="103" spans="1:9">
      <c r="A103" s="196" t="s">
        <v>121</v>
      </c>
      <c r="B103" s="197"/>
      <c r="C103" s="197"/>
      <c r="D103" s="197"/>
      <c r="E103" s="197"/>
      <c r="F103" s="197"/>
      <c r="G103" s="197"/>
      <c r="H103" s="197"/>
      <c r="I103" s="198"/>
    </row>
    <row r="104" spans="1:9">
      <c r="A104" s="199" t="s">
        <v>66</v>
      </c>
      <c r="B104" s="200"/>
      <c r="C104" s="200"/>
      <c r="D104" s="200"/>
      <c r="E104" s="200"/>
      <c r="F104" s="200"/>
      <c r="G104" s="200"/>
      <c r="H104" s="200" t="s">
        <v>67</v>
      </c>
      <c r="I104" s="201"/>
    </row>
    <row r="105" spans="1:9">
      <c r="A105" s="185" t="s">
        <v>122</v>
      </c>
      <c r="B105" s="186"/>
      <c r="C105" s="186"/>
      <c r="D105" s="186"/>
      <c r="E105" s="186"/>
      <c r="F105" s="186"/>
      <c r="G105" s="186"/>
      <c r="H105" s="24" t="s">
        <v>80</v>
      </c>
      <c r="I105" s="32" t="s">
        <v>81</v>
      </c>
    </row>
    <row r="106" spans="1:9" s="1" customFormat="1">
      <c r="A106" s="19" t="s">
        <v>42</v>
      </c>
      <c r="B106" s="202" t="s">
        <v>123</v>
      </c>
      <c r="C106" s="202"/>
      <c r="D106" s="202"/>
      <c r="E106" s="202"/>
      <c r="F106" s="202"/>
      <c r="G106" s="202"/>
      <c r="H106" s="46" t="s">
        <v>31</v>
      </c>
      <c r="I106" s="49">
        <v>0</v>
      </c>
    </row>
    <row r="107" spans="1:9">
      <c r="A107" s="147" t="s">
        <v>76</v>
      </c>
      <c r="B107" s="148"/>
      <c r="C107" s="148"/>
      <c r="D107" s="148"/>
      <c r="E107" s="148"/>
      <c r="F107" s="148"/>
      <c r="G107" s="148"/>
      <c r="H107" s="24"/>
      <c r="I107" s="34">
        <f>SUM(I106)</f>
        <v>0</v>
      </c>
    </row>
    <row r="108" spans="1:9">
      <c r="A108" s="203"/>
      <c r="B108" s="204"/>
      <c r="C108" s="204"/>
      <c r="D108" s="204"/>
      <c r="E108" s="204"/>
      <c r="F108" s="204"/>
      <c r="G108" s="204"/>
      <c r="H108" s="204"/>
      <c r="I108" s="205"/>
    </row>
    <row r="109" spans="1:9">
      <c r="A109" s="196" t="s">
        <v>124</v>
      </c>
      <c r="B109" s="197"/>
      <c r="C109" s="197"/>
      <c r="D109" s="197"/>
      <c r="E109" s="197"/>
      <c r="F109" s="197"/>
      <c r="G109" s="197"/>
      <c r="H109" s="197"/>
      <c r="I109" s="198"/>
    </row>
    <row r="110" spans="1:9">
      <c r="A110" s="147" t="s">
        <v>66</v>
      </c>
      <c r="B110" s="148"/>
      <c r="C110" s="148"/>
      <c r="D110" s="148"/>
      <c r="E110" s="148"/>
      <c r="F110" s="148"/>
      <c r="G110" s="148"/>
      <c r="H110" s="200" t="s">
        <v>67</v>
      </c>
      <c r="I110" s="201"/>
    </row>
    <row r="111" spans="1:9">
      <c r="A111" s="185" t="s">
        <v>79</v>
      </c>
      <c r="B111" s="186"/>
      <c r="C111" s="186"/>
      <c r="D111" s="186"/>
      <c r="E111" s="186"/>
      <c r="F111" s="186"/>
      <c r="G111" s="186"/>
      <c r="H111" s="24" t="s">
        <v>80</v>
      </c>
      <c r="I111" s="32" t="s">
        <v>81</v>
      </c>
    </row>
    <row r="112" spans="1:9">
      <c r="A112" s="22" t="s">
        <v>125</v>
      </c>
      <c r="B112" s="187" t="s">
        <v>126</v>
      </c>
      <c r="C112" s="188"/>
      <c r="D112" s="188"/>
      <c r="E112" s="188"/>
      <c r="F112" s="188"/>
      <c r="G112" s="189"/>
      <c r="H112" s="39">
        <f>H101</f>
        <v>3.0199999999999998E-2</v>
      </c>
      <c r="I112" s="50">
        <f>I101</f>
        <v>113.80267837697572</v>
      </c>
    </row>
    <row r="113" spans="1:32">
      <c r="A113" s="22" t="s">
        <v>127</v>
      </c>
      <c r="B113" s="187" t="s">
        <v>128</v>
      </c>
      <c r="C113" s="188"/>
      <c r="D113" s="188"/>
      <c r="E113" s="188"/>
      <c r="F113" s="188"/>
      <c r="G113" s="189"/>
      <c r="H113" s="40"/>
      <c r="I113" s="50">
        <f>I107</f>
        <v>0</v>
      </c>
    </row>
    <row r="114" spans="1:32">
      <c r="A114" s="179" t="s">
        <v>76</v>
      </c>
      <c r="B114" s="180"/>
      <c r="C114" s="180"/>
      <c r="D114" s="180"/>
      <c r="E114" s="180"/>
      <c r="F114" s="180"/>
      <c r="G114" s="181"/>
      <c r="H114" s="24"/>
      <c r="I114" s="51">
        <f>SUM(I112:I113)</f>
        <v>113.80267837697572</v>
      </c>
    </row>
    <row r="115" spans="1:32">
      <c r="A115" s="190"/>
      <c r="B115" s="191"/>
      <c r="C115" s="191"/>
      <c r="D115" s="191"/>
      <c r="E115" s="191"/>
      <c r="F115" s="191"/>
      <c r="G115" s="191"/>
      <c r="H115" s="191"/>
      <c r="I115" s="192"/>
    </row>
    <row r="116" spans="1:32">
      <c r="A116" s="160" t="s">
        <v>129</v>
      </c>
      <c r="B116" s="161"/>
      <c r="C116" s="161"/>
      <c r="D116" s="161"/>
      <c r="E116" s="161"/>
      <c r="F116" s="161"/>
      <c r="G116" s="161"/>
      <c r="H116" s="161"/>
      <c r="I116" s="162"/>
    </row>
    <row r="117" spans="1:32">
      <c r="A117" s="193" t="s">
        <v>66</v>
      </c>
      <c r="B117" s="194"/>
      <c r="C117" s="194"/>
      <c r="D117" s="194"/>
      <c r="E117" s="194"/>
      <c r="F117" s="194"/>
      <c r="G117" s="194"/>
      <c r="H117" s="194" t="s">
        <v>67</v>
      </c>
      <c r="I117" s="195"/>
      <c r="K117" s="87"/>
      <c r="L117" s="87" t="s">
        <v>177</v>
      </c>
    </row>
    <row r="118" spans="1:32">
      <c r="A118" s="22" t="s">
        <v>42</v>
      </c>
      <c r="B118" s="176" t="s">
        <v>130</v>
      </c>
      <c r="C118" s="176"/>
      <c r="D118" s="176"/>
      <c r="E118" s="176"/>
      <c r="F118" s="176"/>
      <c r="G118" s="176"/>
      <c r="H118" s="177">
        <v>26.58</v>
      </c>
      <c r="I118" s="178"/>
      <c r="K118" s="299">
        <v>25.42</v>
      </c>
      <c r="L118" s="299"/>
    </row>
    <row r="119" spans="1:32">
      <c r="A119" s="22" t="s">
        <v>45</v>
      </c>
      <c r="B119" s="176" t="s">
        <v>131</v>
      </c>
      <c r="C119" s="176"/>
      <c r="D119" s="176"/>
      <c r="E119" s="176"/>
      <c r="F119" s="176"/>
      <c r="G119" s="176"/>
      <c r="H119" s="177"/>
      <c r="I119" s="178"/>
      <c r="K119" s="299"/>
      <c r="L119" s="299"/>
    </row>
    <row r="120" spans="1:32">
      <c r="A120" s="22" t="s">
        <v>48</v>
      </c>
      <c r="B120" s="176" t="s">
        <v>132</v>
      </c>
      <c r="C120" s="176"/>
      <c r="D120" s="176"/>
      <c r="E120" s="176"/>
      <c r="F120" s="176"/>
      <c r="G120" s="176"/>
      <c r="H120" s="177"/>
      <c r="I120" s="178"/>
      <c r="K120" s="299">
        <v>68.760000000000005</v>
      </c>
      <c r="L120" s="299"/>
    </row>
    <row r="121" spans="1:32">
      <c r="A121" s="22" t="s">
        <v>50</v>
      </c>
      <c r="B121" s="176" t="s">
        <v>133</v>
      </c>
      <c r="C121" s="176"/>
      <c r="D121" s="176"/>
      <c r="E121" s="176"/>
      <c r="F121" s="176"/>
      <c r="G121" s="176"/>
      <c r="H121" s="177">
        <v>8.92</v>
      </c>
      <c r="I121" s="178"/>
      <c r="K121" s="299">
        <v>18</v>
      </c>
      <c r="L121" s="299"/>
    </row>
    <row r="122" spans="1:32">
      <c r="A122" s="179" t="s">
        <v>76</v>
      </c>
      <c r="B122" s="180"/>
      <c r="C122" s="180"/>
      <c r="D122" s="180"/>
      <c r="E122" s="180"/>
      <c r="F122" s="180"/>
      <c r="G122" s="181"/>
      <c r="H122" s="182">
        <f>SUM(H118:I121)</f>
        <v>35.5</v>
      </c>
      <c r="I122" s="183"/>
      <c r="K122" s="87"/>
      <c r="L122" s="87"/>
    </row>
    <row r="123" spans="1:32">
      <c r="A123" s="25"/>
      <c r="B123" s="180"/>
      <c r="C123" s="180"/>
      <c r="D123" s="180"/>
      <c r="E123" s="180"/>
      <c r="F123" s="180"/>
      <c r="G123" s="180"/>
      <c r="H123" s="180"/>
      <c r="I123" s="184"/>
    </row>
    <row r="124" spans="1:32" s="2" customFormat="1">
      <c r="A124" s="158" t="s">
        <v>134</v>
      </c>
      <c r="B124" s="159"/>
      <c r="C124" s="159"/>
      <c r="D124" s="159"/>
      <c r="E124" s="159"/>
      <c r="F124" s="159"/>
      <c r="G124" s="159"/>
      <c r="H124" s="45"/>
      <c r="I124" s="48">
        <f>$I$88+$I$77+$H$38+$I$114+$H$122</f>
        <v>3917.6032868861057</v>
      </c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</row>
    <row r="125" spans="1:32">
      <c r="A125" s="160" t="s">
        <v>135</v>
      </c>
      <c r="B125" s="161"/>
      <c r="C125" s="161"/>
      <c r="D125" s="161"/>
      <c r="E125" s="161"/>
      <c r="F125" s="161"/>
      <c r="G125" s="161"/>
      <c r="H125" s="161"/>
      <c r="I125" s="162"/>
    </row>
    <row r="126" spans="1:32">
      <c r="A126" s="163" t="s">
        <v>66</v>
      </c>
      <c r="B126" s="164"/>
      <c r="C126" s="164"/>
      <c r="D126" s="164"/>
      <c r="E126" s="164"/>
      <c r="F126" s="164"/>
      <c r="G126" s="164"/>
      <c r="H126" s="164" t="s">
        <v>67</v>
      </c>
      <c r="I126" s="165"/>
    </row>
    <row r="127" spans="1:32">
      <c r="A127" s="166" t="s">
        <v>79</v>
      </c>
      <c r="B127" s="167"/>
      <c r="C127" s="167"/>
      <c r="D127" s="167"/>
      <c r="E127" s="167"/>
      <c r="F127" s="167"/>
      <c r="G127" s="167"/>
      <c r="H127" s="47" t="s">
        <v>80</v>
      </c>
      <c r="I127" s="52" t="s">
        <v>81</v>
      </c>
    </row>
    <row r="128" spans="1:32">
      <c r="A128" s="53" t="s">
        <v>42</v>
      </c>
      <c r="B128" s="168" t="s">
        <v>136</v>
      </c>
      <c r="C128" s="169"/>
      <c r="D128" s="169"/>
      <c r="E128" s="169"/>
      <c r="F128" s="169"/>
      <c r="G128" s="170"/>
      <c r="H128" s="28">
        <v>0.02</v>
      </c>
      <c r="I128" s="35">
        <f>H128*$I$124</f>
        <v>78.352065737722114</v>
      </c>
    </row>
    <row r="129" spans="1:32">
      <c r="A129" s="53" t="s">
        <v>45</v>
      </c>
      <c r="B129" s="168" t="s">
        <v>137</v>
      </c>
      <c r="C129" s="169"/>
      <c r="D129" s="169"/>
      <c r="E129" s="169"/>
      <c r="F129" s="169"/>
      <c r="G129" s="170"/>
      <c r="H129" s="28">
        <v>0.02</v>
      </c>
      <c r="I129" s="35">
        <f>H129*($I$128+$I$124)</f>
        <v>79.919107052476562</v>
      </c>
    </row>
    <row r="130" spans="1:32">
      <c r="A130" s="54" t="s">
        <v>48</v>
      </c>
      <c r="B130" s="168" t="s">
        <v>138</v>
      </c>
      <c r="C130" s="171"/>
      <c r="D130" s="171"/>
      <c r="E130" s="171"/>
      <c r="F130" s="171"/>
      <c r="G130" s="172"/>
      <c r="H130" s="28">
        <v>3.27E-2</v>
      </c>
      <c r="I130" s="76">
        <f>(SUM($I$124+$I$128+$I$129)*H130)/(100%-(SUM($H$130:$H$132)))</f>
        <v>146.43055903253696</v>
      </c>
    </row>
    <row r="131" spans="1:32">
      <c r="A131" s="54"/>
      <c r="B131" s="173" t="s">
        <v>139</v>
      </c>
      <c r="C131" s="174"/>
      <c r="D131" s="174"/>
      <c r="E131" s="174"/>
      <c r="F131" s="174"/>
      <c r="G131" s="175"/>
      <c r="H131" s="29">
        <v>7.1000000000000004E-3</v>
      </c>
      <c r="I131" s="76">
        <f>(SUM($I$124+$I$128+$I$129)*H131)/(100%-(SUM($H$130:$H$132)))</f>
        <v>31.793791104923933</v>
      </c>
    </row>
    <row r="132" spans="1:32">
      <c r="A132" s="54" t="s">
        <v>50</v>
      </c>
      <c r="B132" s="144" t="s">
        <v>140</v>
      </c>
      <c r="C132" s="145"/>
      <c r="D132" s="145"/>
      <c r="E132" s="145"/>
      <c r="F132" s="145"/>
      <c r="G132" s="146"/>
      <c r="H132" s="55">
        <v>0.05</v>
      </c>
      <c r="I132" s="76">
        <f>(SUM($I$124+$I$128+$I$129)*H132)/(100%-(SUM($H$130:$H$132)))</f>
        <v>223.89993735861924</v>
      </c>
    </row>
    <row r="133" spans="1:32">
      <c r="A133" s="147" t="s">
        <v>76</v>
      </c>
      <c r="B133" s="148"/>
      <c r="C133" s="148"/>
      <c r="D133" s="148"/>
      <c r="E133" s="148"/>
      <c r="F133" s="148"/>
      <c r="G133" s="148"/>
      <c r="H133" s="56">
        <f>SUM(H128:H132)</f>
        <v>0.1298</v>
      </c>
      <c r="I133" s="77">
        <f>SUM(I128:I132)</f>
        <v>560.39546028627876</v>
      </c>
    </row>
    <row r="134" spans="1:32">
      <c r="A134" s="149" t="s">
        <v>141</v>
      </c>
      <c r="B134" s="150"/>
      <c r="C134" s="150"/>
      <c r="D134" s="150"/>
      <c r="E134" s="150"/>
      <c r="F134" s="150"/>
      <c r="G134" s="151"/>
      <c r="H134" s="57">
        <f>(H128+100%)*(H129+100%)/(100%-(SUM(H130:H132)))-100%</f>
        <v>0.14304548450889909</v>
      </c>
      <c r="I134" s="78">
        <f>H134*SUM($I$124)</f>
        <v>560.39546028627854</v>
      </c>
      <c r="N134" s="79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</row>
    <row r="135" spans="1:32">
      <c r="A135" s="152" t="s">
        <v>142</v>
      </c>
      <c r="B135" s="153"/>
      <c r="C135" s="153"/>
      <c r="D135" s="153"/>
      <c r="E135" s="153"/>
      <c r="F135" s="153"/>
      <c r="G135" s="153"/>
      <c r="H135" s="153"/>
      <c r="I135" s="154"/>
    </row>
    <row r="136" spans="1:32">
      <c r="A136" s="58" t="s">
        <v>143</v>
      </c>
      <c r="B136" s="59"/>
      <c r="C136" s="59"/>
      <c r="D136" s="59"/>
      <c r="E136" s="59"/>
      <c r="F136" s="59"/>
      <c r="G136" s="59"/>
      <c r="H136" s="59"/>
      <c r="I136" s="80"/>
    </row>
    <row r="137" spans="1:32">
      <c r="A137" s="155" t="s">
        <v>66</v>
      </c>
      <c r="B137" s="156"/>
      <c r="C137" s="156"/>
      <c r="D137" s="156"/>
      <c r="E137" s="156"/>
      <c r="F137" s="156"/>
      <c r="G137" s="156"/>
      <c r="H137" s="156" t="s">
        <v>67</v>
      </c>
      <c r="I137" s="157"/>
    </row>
    <row r="138" spans="1:32">
      <c r="A138" s="60" t="s">
        <v>42</v>
      </c>
      <c r="B138" s="131" t="s">
        <v>144</v>
      </c>
      <c r="C138" s="132"/>
      <c r="D138" s="132"/>
      <c r="E138" s="132"/>
      <c r="F138" s="132"/>
      <c r="G138" s="133"/>
      <c r="H138" s="134">
        <f>H38</f>
        <v>1822.15</v>
      </c>
      <c r="I138" s="135"/>
    </row>
    <row r="139" spans="1:32">
      <c r="A139" s="60" t="s">
        <v>45</v>
      </c>
      <c r="B139" s="131" t="s">
        <v>145</v>
      </c>
      <c r="C139" s="132"/>
      <c r="D139" s="132"/>
      <c r="E139" s="132"/>
      <c r="F139" s="132"/>
      <c r="G139" s="133"/>
      <c r="H139" s="134">
        <f>I77</f>
        <v>1824.5780057664401</v>
      </c>
      <c r="I139" s="135"/>
    </row>
    <row r="140" spans="1:32">
      <c r="A140" s="60" t="s">
        <v>48</v>
      </c>
      <c r="B140" s="131" t="s">
        <v>146</v>
      </c>
      <c r="C140" s="132"/>
      <c r="D140" s="132"/>
      <c r="E140" s="132"/>
      <c r="F140" s="132"/>
      <c r="G140" s="133"/>
      <c r="H140" s="134">
        <f>I88</f>
        <v>121.57260274269001</v>
      </c>
      <c r="I140" s="135"/>
    </row>
    <row r="141" spans="1:32">
      <c r="A141" s="60" t="s">
        <v>50</v>
      </c>
      <c r="B141" s="131" t="s">
        <v>147</v>
      </c>
      <c r="C141" s="132"/>
      <c r="D141" s="132"/>
      <c r="E141" s="132"/>
      <c r="F141" s="132"/>
      <c r="G141" s="133"/>
      <c r="H141" s="134">
        <f>I114</f>
        <v>113.80267837697572</v>
      </c>
      <c r="I141" s="135"/>
    </row>
    <row r="142" spans="1:32">
      <c r="A142" s="60" t="s">
        <v>52</v>
      </c>
      <c r="B142" s="131" t="s">
        <v>148</v>
      </c>
      <c r="C142" s="132"/>
      <c r="D142" s="132"/>
      <c r="E142" s="132"/>
      <c r="F142" s="132"/>
      <c r="G142" s="133"/>
      <c r="H142" s="134">
        <f>H122</f>
        <v>35.5</v>
      </c>
      <c r="I142" s="135"/>
    </row>
    <row r="143" spans="1:32">
      <c r="A143" s="136" t="s">
        <v>149</v>
      </c>
      <c r="B143" s="137"/>
      <c r="C143" s="137"/>
      <c r="D143" s="137"/>
      <c r="E143" s="137"/>
      <c r="F143" s="137"/>
      <c r="G143" s="138"/>
      <c r="H143" s="139">
        <f>SUM(H138:I142)</f>
        <v>3917.6032868861057</v>
      </c>
      <c r="I143" s="140"/>
    </row>
    <row r="144" spans="1:32">
      <c r="A144" s="61" t="s">
        <v>54</v>
      </c>
      <c r="B144" s="141" t="s">
        <v>150</v>
      </c>
      <c r="C144" s="141"/>
      <c r="D144" s="141"/>
      <c r="E144" s="141"/>
      <c r="F144" s="141"/>
      <c r="G144" s="141"/>
      <c r="H144" s="142">
        <f>I133</f>
        <v>560.39546028627876</v>
      </c>
      <c r="I144" s="143"/>
    </row>
    <row r="145" spans="1:32">
      <c r="A145" s="62" t="s">
        <v>58</v>
      </c>
      <c r="B145" s="119" t="s">
        <v>151</v>
      </c>
      <c r="C145" s="120"/>
      <c r="D145" s="120"/>
      <c r="E145" s="120"/>
      <c r="F145" s="120"/>
      <c r="G145" s="120"/>
      <c r="H145" s="121">
        <f>H143+H144</f>
        <v>4477.9987471723844</v>
      </c>
      <c r="I145" s="122"/>
    </row>
    <row r="146" spans="1:32">
      <c r="A146" s="63" t="s">
        <v>59</v>
      </c>
      <c r="B146" s="123" t="s">
        <v>152</v>
      </c>
      <c r="C146" s="123"/>
      <c r="D146" s="123"/>
      <c r="E146" s="123"/>
      <c r="F146" s="123"/>
      <c r="G146" s="123"/>
      <c r="H146" s="124">
        <f>$E$26</f>
        <v>1</v>
      </c>
      <c r="I146" s="125"/>
      <c r="M146" s="81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</row>
    <row r="147" spans="1:32">
      <c r="A147" s="62" t="s">
        <v>63</v>
      </c>
      <c r="B147" s="119" t="s">
        <v>153</v>
      </c>
      <c r="C147" s="120"/>
      <c r="D147" s="120"/>
      <c r="E147" s="120"/>
      <c r="F147" s="120"/>
      <c r="G147" s="120"/>
      <c r="H147" s="126">
        <f>$H$145*$H$146</f>
        <v>4477.9987471723844</v>
      </c>
      <c r="I147" s="127"/>
      <c r="J147" s="84"/>
      <c r="M147" s="81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</row>
    <row r="148" spans="1:32" s="3" customFormat="1"/>
    <row r="149" spans="1:32" s="3" customFormat="1">
      <c r="F149" s="64" t="s">
        <v>155</v>
      </c>
      <c r="G149" s="65"/>
      <c r="H149" s="66"/>
    </row>
    <row r="150" spans="1:32" s="3" customFormat="1">
      <c r="B150" s="128" t="s">
        <v>184</v>
      </c>
      <c r="C150" s="129"/>
      <c r="D150" s="130"/>
      <c r="F150" s="67" t="s">
        <v>156</v>
      </c>
      <c r="G150" s="68"/>
      <c r="H150" s="69">
        <f>H145</f>
        <v>4477.9987471723844</v>
      </c>
      <c r="I150" s="82"/>
    </row>
    <row r="151" spans="1:32" s="3" customFormat="1">
      <c r="F151" s="67" t="s">
        <v>157</v>
      </c>
      <c r="G151" s="68"/>
      <c r="H151" s="69">
        <v>4406.46</v>
      </c>
      <c r="I151" s="88"/>
    </row>
    <row r="152" spans="1:32" s="3" customFormat="1">
      <c r="F152" s="70" t="s">
        <v>158</v>
      </c>
      <c r="G152" s="71"/>
      <c r="H152" s="72">
        <f>H150-H151</f>
        <v>71.538747172384319</v>
      </c>
      <c r="K152" s="2"/>
    </row>
    <row r="153" spans="1:32">
      <c r="A153" s="73"/>
      <c r="B153" s="73"/>
      <c r="C153" s="73"/>
      <c r="D153" s="73"/>
      <c r="E153" s="3"/>
      <c r="F153" s="3"/>
      <c r="G153" s="74"/>
      <c r="H153" s="74"/>
      <c r="I153" s="83"/>
      <c r="J153" s="73"/>
      <c r="K153" s="73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</row>
    <row r="154" spans="1:32" ht="18" customHeight="1">
      <c r="D154" s="75"/>
      <c r="E154" s="73"/>
      <c r="F154" s="73"/>
      <c r="G154" s="73"/>
      <c r="H154" s="73"/>
      <c r="I154" s="73"/>
      <c r="J154" s="75"/>
      <c r="K154" s="75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</row>
  </sheetData>
  <mergeCells count="211">
    <mergeCell ref="C1:I1"/>
    <mergeCell ref="C2:I2"/>
    <mergeCell ref="C3:I3"/>
    <mergeCell ref="C4:I4"/>
    <mergeCell ref="A5:I5"/>
    <mergeCell ref="A6:D6"/>
    <mergeCell ref="E6:I6"/>
    <mergeCell ref="A7:D7"/>
    <mergeCell ref="E7:I7"/>
    <mergeCell ref="A8:D8"/>
    <mergeCell ref="E8:I8"/>
    <mergeCell ref="A9:D9"/>
    <mergeCell ref="E9:I9"/>
    <mergeCell ref="A10:D10"/>
    <mergeCell ref="E10:I10"/>
    <mergeCell ref="A11:D11"/>
    <mergeCell ref="E11:I11"/>
    <mergeCell ref="A12:D12"/>
    <mergeCell ref="E12:I12"/>
    <mergeCell ref="H13:I13"/>
    <mergeCell ref="H14:I14"/>
    <mergeCell ref="H15:I15"/>
    <mergeCell ref="H16:I16"/>
    <mergeCell ref="B18:G18"/>
    <mergeCell ref="H18:I18"/>
    <mergeCell ref="B19:G19"/>
    <mergeCell ref="H19:I19"/>
    <mergeCell ref="B20:G20"/>
    <mergeCell ref="H20:I20"/>
    <mergeCell ref="B21:G21"/>
    <mergeCell ref="H21:I21"/>
    <mergeCell ref="B22:G22"/>
    <mergeCell ref="H22:I22"/>
    <mergeCell ref="B23:D23"/>
    <mergeCell ref="E23:G23"/>
    <mergeCell ref="H23:I23"/>
    <mergeCell ref="B24:D24"/>
    <mergeCell ref="E24:G24"/>
    <mergeCell ref="H24:I24"/>
    <mergeCell ref="B25:D25"/>
    <mergeCell ref="E25:G25"/>
    <mergeCell ref="H25:I25"/>
    <mergeCell ref="B26:D26"/>
    <mergeCell ref="E26:G26"/>
    <mergeCell ref="H26:I26"/>
    <mergeCell ref="A27:I27"/>
    <mergeCell ref="A28:I28"/>
    <mergeCell ref="A29:G29"/>
    <mergeCell ref="H29:I29"/>
    <mergeCell ref="B30:G30"/>
    <mergeCell ref="H30:I30"/>
    <mergeCell ref="B31:G31"/>
    <mergeCell ref="H31:I31"/>
    <mergeCell ref="B32:G32"/>
    <mergeCell ref="H32:I32"/>
    <mergeCell ref="B33:G33"/>
    <mergeCell ref="H33:I33"/>
    <mergeCell ref="B34:G34"/>
    <mergeCell ref="H34:I34"/>
    <mergeCell ref="B35:G35"/>
    <mergeCell ref="H35:I35"/>
    <mergeCell ref="B36:G36"/>
    <mergeCell ref="H36:I36"/>
    <mergeCell ref="B37:G37"/>
    <mergeCell ref="H37:I37"/>
    <mergeCell ref="A38:G38"/>
    <mergeCell ref="H38:I38"/>
    <mergeCell ref="A39:I39"/>
    <mergeCell ref="A40:I40"/>
    <mergeCell ref="A41:I41"/>
    <mergeCell ref="A42:G42"/>
    <mergeCell ref="H42:I42"/>
    <mergeCell ref="A43:G43"/>
    <mergeCell ref="B44:G44"/>
    <mergeCell ref="B45:G45"/>
    <mergeCell ref="A46:G46"/>
    <mergeCell ref="A47:I47"/>
    <mergeCell ref="A48:I48"/>
    <mergeCell ref="A49:G49"/>
    <mergeCell ref="H49:I49"/>
    <mergeCell ref="A50:G50"/>
    <mergeCell ref="B51:G51"/>
    <mergeCell ref="B52:G52"/>
    <mergeCell ref="B53:G53"/>
    <mergeCell ref="B54:G54"/>
    <mergeCell ref="B55:G55"/>
    <mergeCell ref="B56:G56"/>
    <mergeCell ref="B58:G58"/>
    <mergeCell ref="A59:G59"/>
    <mergeCell ref="A60:I60"/>
    <mergeCell ref="A61:I61"/>
    <mergeCell ref="A62:G62"/>
    <mergeCell ref="H62:I62"/>
    <mergeCell ref="B63:G63"/>
    <mergeCell ref="H63:I63"/>
    <mergeCell ref="B64:G64"/>
    <mergeCell ref="H64:I64"/>
    <mergeCell ref="B65:G65"/>
    <mergeCell ref="H65:I65"/>
    <mergeCell ref="B66:G66"/>
    <mergeCell ref="H66:I66"/>
    <mergeCell ref="B67:G67"/>
    <mergeCell ref="H67:I67"/>
    <mergeCell ref="B68:G68"/>
    <mergeCell ref="H68:I68"/>
    <mergeCell ref="A69:G69"/>
    <mergeCell ref="H69:I69"/>
    <mergeCell ref="A70:I70"/>
    <mergeCell ref="A71:I71"/>
    <mergeCell ref="A72:G72"/>
    <mergeCell ref="H72:I72"/>
    <mergeCell ref="A73:G73"/>
    <mergeCell ref="B74:G74"/>
    <mergeCell ref="B75:G75"/>
    <mergeCell ref="B76:G76"/>
    <mergeCell ref="A77:G77"/>
    <mergeCell ref="A78:I78"/>
    <mergeCell ref="A79:I79"/>
    <mergeCell ref="A80:G80"/>
    <mergeCell ref="H80:I80"/>
    <mergeCell ref="A81:G81"/>
    <mergeCell ref="B82:G82"/>
    <mergeCell ref="B83:G83"/>
    <mergeCell ref="B84:G84"/>
    <mergeCell ref="B85:G85"/>
    <mergeCell ref="B86:G86"/>
    <mergeCell ref="B87:G87"/>
    <mergeCell ref="A88:G88"/>
    <mergeCell ref="A90:G90"/>
    <mergeCell ref="A91:I91"/>
    <mergeCell ref="A92:I92"/>
    <mergeCell ref="A93:G93"/>
    <mergeCell ref="H93:I93"/>
    <mergeCell ref="A94:G94"/>
    <mergeCell ref="B95:G95"/>
    <mergeCell ref="B96:G96"/>
    <mergeCell ref="B97:G97"/>
    <mergeCell ref="B98:G98"/>
    <mergeCell ref="B99:G99"/>
    <mergeCell ref="B100:G100"/>
    <mergeCell ref="A101:G101"/>
    <mergeCell ref="A102:I102"/>
    <mergeCell ref="A103:I103"/>
    <mergeCell ref="A104:G104"/>
    <mergeCell ref="H104:I104"/>
    <mergeCell ref="A105:G105"/>
    <mergeCell ref="B106:G106"/>
    <mergeCell ref="A107:G107"/>
    <mergeCell ref="A108:I108"/>
    <mergeCell ref="A109:I109"/>
    <mergeCell ref="A110:G110"/>
    <mergeCell ref="H110:I110"/>
    <mergeCell ref="A111:G111"/>
    <mergeCell ref="B112:G112"/>
    <mergeCell ref="B113:G113"/>
    <mergeCell ref="A114:G114"/>
    <mergeCell ref="A115:I115"/>
    <mergeCell ref="A116:I116"/>
    <mergeCell ref="A117:G117"/>
    <mergeCell ref="H117:I117"/>
    <mergeCell ref="B118:G118"/>
    <mergeCell ref="H118:I118"/>
    <mergeCell ref="K118:L118"/>
    <mergeCell ref="B119:G119"/>
    <mergeCell ref="H119:I119"/>
    <mergeCell ref="K119:L119"/>
    <mergeCell ref="B120:G120"/>
    <mergeCell ref="H120:I120"/>
    <mergeCell ref="K120:L120"/>
    <mergeCell ref="B121:G121"/>
    <mergeCell ref="H121:I121"/>
    <mergeCell ref="K121:L121"/>
    <mergeCell ref="A122:G122"/>
    <mergeCell ref="H122:I122"/>
    <mergeCell ref="B123:I123"/>
    <mergeCell ref="A124:G124"/>
    <mergeCell ref="A125:I125"/>
    <mergeCell ref="A126:G126"/>
    <mergeCell ref="H126:I126"/>
    <mergeCell ref="A127:G127"/>
    <mergeCell ref="B128:G128"/>
    <mergeCell ref="B129:G129"/>
    <mergeCell ref="B130:G130"/>
    <mergeCell ref="B131:G131"/>
    <mergeCell ref="B132:G132"/>
    <mergeCell ref="A133:G133"/>
    <mergeCell ref="A134:G134"/>
    <mergeCell ref="A135:I135"/>
    <mergeCell ref="A137:G137"/>
    <mergeCell ref="H137:I137"/>
    <mergeCell ref="B138:G138"/>
    <mergeCell ref="H138:I138"/>
    <mergeCell ref="B139:G139"/>
    <mergeCell ref="H139:I139"/>
    <mergeCell ref="B140:G140"/>
    <mergeCell ref="H140:I140"/>
    <mergeCell ref="B141:G141"/>
    <mergeCell ref="H141:I141"/>
    <mergeCell ref="B142:G142"/>
    <mergeCell ref="H142:I142"/>
    <mergeCell ref="B150:D150"/>
    <mergeCell ref="A143:G143"/>
    <mergeCell ref="H143:I143"/>
    <mergeCell ref="B144:G144"/>
    <mergeCell ref="H144:I144"/>
    <mergeCell ref="B145:G145"/>
    <mergeCell ref="H145:I145"/>
    <mergeCell ref="B146:G146"/>
    <mergeCell ref="H146:I146"/>
    <mergeCell ref="B147:G147"/>
    <mergeCell ref="H147:I147"/>
  </mergeCells>
  <pageMargins left="0.7" right="0.7" top="0.75" bottom="0.75" header="0.3" footer="0.3"/>
  <pageSetup paperSize="9" scale="41" fitToHeight="0" orientation="portrait" r:id="rId1"/>
  <headerFooter>
    <oddHeader>&amp;C&amp;F</oddHeader>
    <oddFooter>&amp;C&amp;A&amp;RPágina &amp;P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54"/>
  <sheetViews>
    <sheetView showGridLines="0" zoomScale="115" zoomScaleNormal="115" workbookViewId="0">
      <selection activeCell="J15" sqref="J15"/>
    </sheetView>
  </sheetViews>
  <sheetFormatPr defaultColWidth="12.54296875" defaultRowHeight="15.5"/>
  <cols>
    <col min="1" max="1" width="12.54296875" style="4"/>
    <col min="2" max="2" width="20.453125" style="4" customWidth="1"/>
    <col min="3" max="5" width="12.54296875" style="4"/>
    <col min="6" max="6" width="18.7265625" style="4" customWidth="1"/>
    <col min="7" max="7" width="20" style="4" customWidth="1"/>
    <col min="8" max="8" width="20.81640625" style="4" customWidth="1"/>
    <col min="9" max="9" width="18.81640625" style="4" customWidth="1"/>
    <col min="10" max="10" width="19.26953125" style="1" customWidth="1"/>
    <col min="11" max="32" width="12.54296875" style="1"/>
    <col min="33" max="16384" width="12.54296875" style="4"/>
  </cols>
  <sheetData>
    <row r="1" spans="1:9" ht="24.5" customHeight="1">
      <c r="A1" s="5"/>
      <c r="B1" s="6"/>
      <c r="C1" s="282" t="s">
        <v>18</v>
      </c>
      <c r="D1" s="283"/>
      <c r="E1" s="283"/>
      <c r="F1" s="283"/>
      <c r="G1" s="283"/>
      <c r="H1" s="283"/>
      <c r="I1" s="284"/>
    </row>
    <row r="2" spans="1:9" ht="24.5" customHeight="1">
      <c r="A2" s="7"/>
      <c r="B2" s="8"/>
      <c r="C2" s="285" t="s">
        <v>19</v>
      </c>
      <c r="D2" s="286"/>
      <c r="E2" s="286"/>
      <c r="F2" s="286"/>
      <c r="G2" s="286"/>
      <c r="H2" s="286"/>
      <c r="I2" s="287"/>
    </row>
    <row r="3" spans="1:9" ht="24.5" customHeight="1">
      <c r="A3" s="7"/>
      <c r="B3" s="8"/>
      <c r="C3" s="285" t="s">
        <v>185</v>
      </c>
      <c r="D3" s="286"/>
      <c r="E3" s="286"/>
      <c r="F3" s="286"/>
      <c r="G3" s="286"/>
      <c r="H3" s="286"/>
      <c r="I3" s="287"/>
    </row>
    <row r="4" spans="1:9" ht="24.5" customHeight="1">
      <c r="A4" s="7"/>
      <c r="B4" s="8"/>
      <c r="C4" s="288" t="s">
        <v>20</v>
      </c>
      <c r="D4" s="289"/>
      <c r="E4" s="289"/>
      <c r="F4" s="289"/>
      <c r="G4" s="289"/>
      <c r="H4" s="289"/>
      <c r="I4" s="290"/>
    </row>
    <row r="5" spans="1:9" ht="18" customHeight="1">
      <c r="A5" s="291" t="s">
        <v>21</v>
      </c>
      <c r="B5" s="292"/>
      <c r="C5" s="292"/>
      <c r="D5" s="292"/>
      <c r="E5" s="292"/>
      <c r="F5" s="292"/>
      <c r="G5" s="292"/>
      <c r="H5" s="292"/>
      <c r="I5" s="293"/>
    </row>
    <row r="6" spans="1:9">
      <c r="A6" s="294" t="s">
        <v>22</v>
      </c>
      <c r="B6" s="295"/>
      <c r="C6" s="295"/>
      <c r="D6" s="295"/>
      <c r="E6" s="164" t="s">
        <v>23</v>
      </c>
      <c r="F6" s="164"/>
      <c r="G6" s="164"/>
      <c r="H6" s="164"/>
      <c r="I6" s="165"/>
    </row>
    <row r="7" spans="1:9">
      <c r="A7" s="276" t="s">
        <v>24</v>
      </c>
      <c r="B7" s="277"/>
      <c r="C7" s="277"/>
      <c r="D7" s="277"/>
      <c r="E7" s="278" t="s">
        <v>25</v>
      </c>
      <c r="F7" s="278"/>
      <c r="G7" s="278"/>
      <c r="H7" s="278"/>
      <c r="I7" s="279"/>
    </row>
    <row r="8" spans="1:9">
      <c r="A8" s="166" t="s">
        <v>26</v>
      </c>
      <c r="B8" s="167"/>
      <c r="C8" s="167"/>
      <c r="D8" s="167"/>
      <c r="E8" s="274" t="s">
        <v>27</v>
      </c>
      <c r="F8" s="274"/>
      <c r="G8" s="274"/>
      <c r="H8" s="274"/>
      <c r="I8" s="275"/>
    </row>
    <row r="9" spans="1:9">
      <c r="A9" s="276" t="s">
        <v>28</v>
      </c>
      <c r="B9" s="277"/>
      <c r="C9" s="277"/>
      <c r="D9" s="277"/>
      <c r="E9" s="278" t="s">
        <v>178</v>
      </c>
      <c r="F9" s="278"/>
      <c r="G9" s="278"/>
      <c r="H9" s="278"/>
      <c r="I9" s="279"/>
    </row>
    <row r="10" spans="1:9">
      <c r="A10" s="166" t="s">
        <v>30</v>
      </c>
      <c r="B10" s="167"/>
      <c r="C10" s="167"/>
      <c r="D10" s="167"/>
      <c r="E10" s="280" t="s">
        <v>31</v>
      </c>
      <c r="F10" s="280"/>
      <c r="G10" s="280"/>
      <c r="H10" s="280"/>
      <c r="I10" s="281"/>
    </row>
    <row r="11" spans="1:9">
      <c r="A11" s="276" t="s">
        <v>32</v>
      </c>
      <c r="B11" s="277"/>
      <c r="C11" s="277"/>
      <c r="D11" s="277"/>
      <c r="E11" s="278" t="s">
        <v>31</v>
      </c>
      <c r="F11" s="278"/>
      <c r="G11" s="278"/>
      <c r="H11" s="278"/>
      <c r="I11" s="279"/>
    </row>
    <row r="12" spans="1:9">
      <c r="A12" s="166" t="s">
        <v>33</v>
      </c>
      <c r="B12" s="167"/>
      <c r="C12" s="167"/>
      <c r="D12" s="167"/>
      <c r="E12" s="156" t="s">
        <v>34</v>
      </c>
      <c r="F12" s="156"/>
      <c r="G12" s="156"/>
      <c r="H12" s="156"/>
      <c r="I12" s="157"/>
    </row>
    <row r="13" spans="1:9">
      <c r="A13" s="9" t="s">
        <v>35</v>
      </c>
      <c r="B13" s="10"/>
      <c r="C13" s="10"/>
      <c r="D13" s="10"/>
      <c r="E13" s="10"/>
      <c r="F13" s="10"/>
      <c r="G13" s="11"/>
      <c r="H13" s="260" t="s">
        <v>31</v>
      </c>
      <c r="I13" s="261"/>
    </row>
    <row r="14" spans="1:9">
      <c r="A14" s="12" t="s">
        <v>36</v>
      </c>
      <c r="B14" s="13"/>
      <c r="C14" s="13"/>
      <c r="D14" s="13"/>
      <c r="E14" s="13"/>
      <c r="F14" s="13"/>
      <c r="G14" s="14"/>
      <c r="H14" s="262" t="s">
        <v>31</v>
      </c>
      <c r="I14" s="263"/>
    </row>
    <row r="15" spans="1:9">
      <c r="A15" s="9" t="s">
        <v>37</v>
      </c>
      <c r="B15" s="10"/>
      <c r="C15" s="10"/>
      <c r="D15" s="10"/>
      <c r="E15" s="10"/>
      <c r="F15" s="10"/>
      <c r="G15" s="11"/>
      <c r="H15" s="264" t="s">
        <v>38</v>
      </c>
      <c r="I15" s="261"/>
    </row>
    <row r="16" spans="1:9">
      <c r="A16" s="12" t="s">
        <v>39</v>
      </c>
      <c r="B16" s="13"/>
      <c r="C16" s="13"/>
      <c r="D16" s="13"/>
      <c r="E16" s="13"/>
      <c r="F16" s="13"/>
      <c r="G16" s="14"/>
      <c r="H16" s="265" t="s">
        <v>40</v>
      </c>
      <c r="I16" s="266"/>
    </row>
    <row r="17" spans="1:9" ht="15" customHeight="1">
      <c r="A17" s="15" t="s">
        <v>41</v>
      </c>
      <c r="B17" s="16"/>
      <c r="C17" s="16"/>
      <c r="D17" s="16"/>
      <c r="E17" s="16"/>
      <c r="F17" s="16"/>
      <c r="G17" s="16"/>
      <c r="H17" s="16"/>
      <c r="I17" s="31"/>
    </row>
    <row r="18" spans="1:9" ht="15" customHeight="1">
      <c r="A18" s="17" t="s">
        <v>42</v>
      </c>
      <c r="B18" s="253" t="s">
        <v>43</v>
      </c>
      <c r="C18" s="253"/>
      <c r="D18" s="253"/>
      <c r="E18" s="253"/>
      <c r="F18" s="253"/>
      <c r="G18" s="253"/>
      <c r="H18" s="267" t="s">
        <v>44</v>
      </c>
      <c r="I18" s="268"/>
    </row>
    <row r="19" spans="1:9">
      <c r="A19" s="18" t="s">
        <v>45</v>
      </c>
      <c r="B19" s="269" t="s">
        <v>46</v>
      </c>
      <c r="C19" s="269"/>
      <c r="D19" s="269"/>
      <c r="E19" s="269"/>
      <c r="F19" s="269"/>
      <c r="G19" s="269"/>
      <c r="H19" s="270" t="s">
        <v>179</v>
      </c>
      <c r="I19" s="271"/>
    </row>
    <row r="20" spans="1:9">
      <c r="A20" s="19" t="s">
        <v>48</v>
      </c>
      <c r="B20" s="202" t="s">
        <v>49</v>
      </c>
      <c r="C20" s="202"/>
      <c r="D20" s="202"/>
      <c r="E20" s="202"/>
      <c r="F20" s="202"/>
      <c r="G20" s="202"/>
      <c r="H20" s="272">
        <v>1621</v>
      </c>
      <c r="I20" s="273"/>
    </row>
    <row r="21" spans="1:9">
      <c r="A21" s="21" t="s">
        <v>50</v>
      </c>
      <c r="B21" s="249" t="s">
        <v>51</v>
      </c>
      <c r="C21" s="250"/>
      <c r="D21" s="250"/>
      <c r="E21" s="250"/>
      <c r="F21" s="250"/>
      <c r="G21" s="250"/>
      <c r="H21" s="251">
        <v>2005.58</v>
      </c>
      <c r="I21" s="252"/>
    </row>
    <row r="22" spans="1:9">
      <c r="A22" s="17" t="s">
        <v>52</v>
      </c>
      <c r="B22" s="253" t="s">
        <v>53</v>
      </c>
      <c r="C22" s="253"/>
      <c r="D22" s="253"/>
      <c r="E22" s="253"/>
      <c r="F22" s="253"/>
      <c r="G22" s="253"/>
      <c r="H22" s="254">
        <v>46023</v>
      </c>
      <c r="I22" s="255"/>
    </row>
    <row r="23" spans="1:9">
      <c r="A23" s="18" t="s">
        <v>54</v>
      </c>
      <c r="B23" s="243" t="s">
        <v>55</v>
      </c>
      <c r="C23" s="243"/>
      <c r="D23" s="243"/>
      <c r="E23" s="243" t="s">
        <v>56</v>
      </c>
      <c r="F23" s="243"/>
      <c r="G23" s="243"/>
      <c r="H23" s="243" t="s">
        <v>57</v>
      </c>
      <c r="I23" s="256"/>
    </row>
    <row r="24" spans="1:9">
      <c r="A24" s="17" t="s">
        <v>58</v>
      </c>
      <c r="B24" s="257">
        <v>0.06</v>
      </c>
      <c r="C24" s="257"/>
      <c r="D24" s="257"/>
      <c r="E24" s="246">
        <v>44</v>
      </c>
      <c r="F24" s="246"/>
      <c r="G24" s="246"/>
      <c r="H24" s="258">
        <v>4</v>
      </c>
      <c r="I24" s="259"/>
    </row>
    <row r="25" spans="1:9">
      <c r="A25" s="18" t="s">
        <v>59</v>
      </c>
      <c r="B25" s="243" t="s">
        <v>60</v>
      </c>
      <c r="C25" s="243"/>
      <c r="D25" s="243"/>
      <c r="E25" s="243" t="s">
        <v>61</v>
      </c>
      <c r="F25" s="243"/>
      <c r="G25" s="243"/>
      <c r="H25" s="244" t="s">
        <v>62</v>
      </c>
      <c r="I25" s="245"/>
    </row>
    <row r="26" spans="1:9">
      <c r="A26" s="17" t="s">
        <v>63</v>
      </c>
      <c r="B26" s="246" t="s">
        <v>64</v>
      </c>
      <c r="C26" s="246"/>
      <c r="D26" s="246"/>
      <c r="E26" s="246">
        <v>1</v>
      </c>
      <c r="F26" s="246"/>
      <c r="G26" s="246"/>
      <c r="H26" s="247">
        <v>1</v>
      </c>
      <c r="I26" s="248"/>
    </row>
    <row r="27" spans="1:9">
      <c r="A27" s="238"/>
      <c r="B27" s="239"/>
      <c r="C27" s="239"/>
      <c r="D27" s="239"/>
      <c r="E27" s="239"/>
      <c r="F27" s="239"/>
      <c r="G27" s="239"/>
      <c r="H27" s="239"/>
      <c r="I27" s="240"/>
    </row>
    <row r="28" spans="1:9">
      <c r="A28" s="160" t="s">
        <v>65</v>
      </c>
      <c r="B28" s="161"/>
      <c r="C28" s="161"/>
      <c r="D28" s="161"/>
      <c r="E28" s="161"/>
      <c r="F28" s="161"/>
      <c r="G28" s="161"/>
      <c r="H28" s="161"/>
      <c r="I28" s="162"/>
    </row>
    <row r="29" spans="1:9">
      <c r="A29" s="193" t="s">
        <v>66</v>
      </c>
      <c r="B29" s="194"/>
      <c r="C29" s="194"/>
      <c r="D29" s="194"/>
      <c r="E29" s="194"/>
      <c r="F29" s="194"/>
      <c r="G29" s="194"/>
      <c r="H29" s="194" t="s">
        <v>67</v>
      </c>
      <c r="I29" s="195"/>
    </row>
    <row r="30" spans="1:9">
      <c r="A30" s="22" t="s">
        <v>42</v>
      </c>
      <c r="B30" s="187" t="s">
        <v>68</v>
      </c>
      <c r="C30" s="188"/>
      <c r="D30" s="188"/>
      <c r="E30" s="188"/>
      <c r="F30" s="188"/>
      <c r="G30" s="189"/>
      <c r="H30" s="234">
        <f>H21</f>
        <v>2005.58</v>
      </c>
      <c r="I30" s="235"/>
    </row>
    <row r="31" spans="1:9">
      <c r="A31" s="23" t="s">
        <v>45</v>
      </c>
      <c r="B31" s="231" t="s">
        <v>69</v>
      </c>
      <c r="C31" s="232"/>
      <c r="D31" s="232"/>
      <c r="E31" s="232"/>
      <c r="F31" s="232"/>
      <c r="G31" s="233"/>
      <c r="H31" s="234"/>
      <c r="I31" s="235"/>
    </row>
    <row r="32" spans="1:9">
      <c r="A32" s="22" t="s">
        <v>48</v>
      </c>
      <c r="B32" s="187" t="s">
        <v>70</v>
      </c>
      <c r="C32" s="188"/>
      <c r="D32" s="188"/>
      <c r="E32" s="188"/>
      <c r="F32" s="188"/>
      <c r="G32" s="189"/>
      <c r="H32" s="241">
        <v>0</v>
      </c>
      <c r="I32" s="242"/>
    </row>
    <row r="33" spans="1:9">
      <c r="A33" s="23" t="s">
        <v>50</v>
      </c>
      <c r="B33" s="231" t="s">
        <v>71</v>
      </c>
      <c r="C33" s="232"/>
      <c r="D33" s="232"/>
      <c r="E33" s="232"/>
      <c r="F33" s="232"/>
      <c r="G33" s="233"/>
      <c r="H33" s="234"/>
      <c r="I33" s="235"/>
    </row>
    <row r="34" spans="1:9">
      <c r="A34" s="23" t="s">
        <v>52</v>
      </c>
      <c r="B34" s="231" t="s">
        <v>72</v>
      </c>
      <c r="C34" s="232"/>
      <c r="D34" s="232"/>
      <c r="E34" s="232"/>
      <c r="F34" s="232"/>
      <c r="G34" s="233"/>
      <c r="H34" s="234"/>
      <c r="I34" s="235"/>
    </row>
    <row r="35" spans="1:9">
      <c r="A35" s="23" t="s">
        <v>54</v>
      </c>
      <c r="B35" s="231" t="s">
        <v>73</v>
      </c>
      <c r="C35" s="232"/>
      <c r="D35" s="232"/>
      <c r="E35" s="232"/>
      <c r="F35" s="232"/>
      <c r="G35" s="233"/>
      <c r="H35" s="234"/>
      <c r="I35" s="235"/>
    </row>
    <row r="36" spans="1:9">
      <c r="A36" s="19" t="s">
        <v>58</v>
      </c>
      <c r="B36" s="228" t="s">
        <v>74</v>
      </c>
      <c r="C36" s="229"/>
      <c r="D36" s="229"/>
      <c r="E36" s="229"/>
      <c r="F36" s="229"/>
      <c r="G36" s="230"/>
      <c r="H36" s="234"/>
      <c r="I36" s="235"/>
    </row>
    <row r="37" spans="1:9">
      <c r="A37" s="19" t="s">
        <v>59</v>
      </c>
      <c r="B37" s="228" t="s">
        <v>75</v>
      </c>
      <c r="C37" s="229"/>
      <c r="D37" s="229"/>
      <c r="E37" s="229"/>
      <c r="F37" s="229"/>
      <c r="G37" s="230"/>
      <c r="H37" s="236"/>
      <c r="I37" s="237"/>
    </row>
    <row r="38" spans="1:9">
      <c r="A38" s="147" t="s">
        <v>76</v>
      </c>
      <c r="B38" s="148"/>
      <c r="C38" s="148"/>
      <c r="D38" s="148"/>
      <c r="E38" s="148"/>
      <c r="F38" s="148"/>
      <c r="G38" s="148"/>
      <c r="H38" s="182">
        <f>SUM(H30:H37)</f>
        <v>2005.58</v>
      </c>
      <c r="I38" s="183"/>
    </row>
    <row r="39" spans="1:9">
      <c r="A39" s="238"/>
      <c r="B39" s="239"/>
      <c r="C39" s="239"/>
      <c r="D39" s="239"/>
      <c r="E39" s="239"/>
      <c r="F39" s="239"/>
      <c r="G39" s="239"/>
      <c r="H39" s="239"/>
      <c r="I39" s="240"/>
    </row>
    <row r="40" spans="1:9">
      <c r="A40" s="160" t="s">
        <v>77</v>
      </c>
      <c r="B40" s="161"/>
      <c r="C40" s="161"/>
      <c r="D40" s="161"/>
      <c r="E40" s="161"/>
      <c r="F40" s="161"/>
      <c r="G40" s="161"/>
      <c r="H40" s="161"/>
      <c r="I40" s="162"/>
    </row>
    <row r="41" spans="1:9">
      <c r="A41" s="222" t="s">
        <v>78</v>
      </c>
      <c r="B41" s="223"/>
      <c r="C41" s="223"/>
      <c r="D41" s="223"/>
      <c r="E41" s="223"/>
      <c r="F41" s="223"/>
      <c r="G41" s="223"/>
      <c r="H41" s="223"/>
      <c r="I41" s="224"/>
    </row>
    <row r="42" spans="1:9">
      <c r="A42" s="179" t="s">
        <v>66</v>
      </c>
      <c r="B42" s="180"/>
      <c r="C42" s="180"/>
      <c r="D42" s="180"/>
      <c r="E42" s="180"/>
      <c r="F42" s="180"/>
      <c r="G42" s="181"/>
      <c r="H42" s="221" t="s">
        <v>67</v>
      </c>
      <c r="I42" s="184"/>
    </row>
    <row r="43" spans="1:9">
      <c r="A43" s="225" t="s">
        <v>79</v>
      </c>
      <c r="B43" s="226"/>
      <c r="C43" s="226"/>
      <c r="D43" s="226"/>
      <c r="E43" s="226"/>
      <c r="F43" s="226"/>
      <c r="G43" s="227"/>
      <c r="H43" s="24" t="s">
        <v>80</v>
      </c>
      <c r="I43" s="32" t="s">
        <v>81</v>
      </c>
    </row>
    <row r="44" spans="1:9">
      <c r="A44" s="22" t="s">
        <v>42</v>
      </c>
      <c r="B44" s="228" t="s">
        <v>82</v>
      </c>
      <c r="C44" s="229"/>
      <c r="D44" s="229"/>
      <c r="E44" s="229"/>
      <c r="F44" s="229"/>
      <c r="G44" s="230"/>
      <c r="H44" s="26">
        <v>8.3299999999999999E-2</v>
      </c>
      <c r="I44" s="33">
        <f>H44*($H$38)</f>
        <v>167.06481399999998</v>
      </c>
    </row>
    <row r="45" spans="1:9">
      <c r="A45" s="22" t="s">
        <v>45</v>
      </c>
      <c r="B45" s="228" t="s">
        <v>83</v>
      </c>
      <c r="C45" s="229"/>
      <c r="D45" s="229"/>
      <c r="E45" s="229"/>
      <c r="F45" s="229"/>
      <c r="G45" s="230"/>
      <c r="H45" s="26">
        <v>0.1111</v>
      </c>
      <c r="I45" s="33">
        <f>H45*($H$38)</f>
        <v>222.81993800000001</v>
      </c>
    </row>
    <row r="46" spans="1:9">
      <c r="A46" s="147" t="s">
        <v>76</v>
      </c>
      <c r="B46" s="148"/>
      <c r="C46" s="148"/>
      <c r="D46" s="148"/>
      <c r="E46" s="148"/>
      <c r="F46" s="148"/>
      <c r="G46" s="148"/>
      <c r="H46" s="27">
        <f>SUM(H44:H45)</f>
        <v>0.19440000000000002</v>
      </c>
      <c r="I46" s="34">
        <f>SUM(I44:I45)</f>
        <v>389.88475199999999</v>
      </c>
    </row>
    <row r="47" spans="1:9">
      <c r="A47" s="213"/>
      <c r="B47" s="214"/>
      <c r="C47" s="214"/>
      <c r="D47" s="214"/>
      <c r="E47" s="214"/>
      <c r="F47" s="214"/>
      <c r="G47" s="214"/>
      <c r="H47" s="214"/>
      <c r="I47" s="215"/>
    </row>
    <row r="48" spans="1:9">
      <c r="A48" s="196" t="s">
        <v>84</v>
      </c>
      <c r="B48" s="197"/>
      <c r="C48" s="197"/>
      <c r="D48" s="197"/>
      <c r="E48" s="197"/>
      <c r="F48" s="197"/>
      <c r="G48" s="197"/>
      <c r="H48" s="197"/>
      <c r="I48" s="198"/>
    </row>
    <row r="49" spans="1:32">
      <c r="A49" s="179" t="s">
        <v>66</v>
      </c>
      <c r="B49" s="180"/>
      <c r="C49" s="180"/>
      <c r="D49" s="180"/>
      <c r="E49" s="180"/>
      <c r="F49" s="180"/>
      <c r="G49" s="181"/>
      <c r="H49" s="221" t="s">
        <v>67</v>
      </c>
      <c r="I49" s="184"/>
    </row>
    <row r="50" spans="1:32">
      <c r="A50" s="185" t="s">
        <v>79</v>
      </c>
      <c r="B50" s="186"/>
      <c r="C50" s="186"/>
      <c r="D50" s="186"/>
      <c r="E50" s="186"/>
      <c r="F50" s="186"/>
      <c r="G50" s="186"/>
      <c r="H50" s="24" t="s">
        <v>80</v>
      </c>
      <c r="I50" s="32" t="s">
        <v>81</v>
      </c>
    </row>
    <row r="51" spans="1:32">
      <c r="A51" s="22" t="s">
        <v>42</v>
      </c>
      <c r="B51" s="176" t="s">
        <v>85</v>
      </c>
      <c r="C51" s="176"/>
      <c r="D51" s="176"/>
      <c r="E51" s="176"/>
      <c r="F51" s="176"/>
      <c r="G51" s="176"/>
      <c r="H51" s="28">
        <v>0.2</v>
      </c>
      <c r="I51" s="35">
        <f>H51*($I$46+$H$38)</f>
        <v>479.09295040000001</v>
      </c>
    </row>
    <row r="52" spans="1:32">
      <c r="A52" s="22" t="s">
        <v>45</v>
      </c>
      <c r="B52" s="176" t="s">
        <v>86</v>
      </c>
      <c r="C52" s="176"/>
      <c r="D52" s="176"/>
      <c r="E52" s="176"/>
      <c r="F52" s="176"/>
      <c r="G52" s="176"/>
      <c r="H52" s="28">
        <v>1.4999999999999999E-2</v>
      </c>
      <c r="I52" s="35">
        <f t="shared" ref="I52:I58" si="0">H52*($I$46+$H$38)</f>
        <v>35.931971279999999</v>
      </c>
    </row>
    <row r="53" spans="1:32">
      <c r="A53" s="22" t="s">
        <v>48</v>
      </c>
      <c r="B53" s="176" t="s">
        <v>87</v>
      </c>
      <c r="C53" s="176"/>
      <c r="D53" s="176"/>
      <c r="E53" s="176"/>
      <c r="F53" s="176"/>
      <c r="G53" s="176"/>
      <c r="H53" s="28">
        <v>0.01</v>
      </c>
      <c r="I53" s="35">
        <f t="shared" si="0"/>
        <v>23.954647519999998</v>
      </c>
    </row>
    <row r="54" spans="1:32">
      <c r="A54" s="22" t="s">
        <v>50</v>
      </c>
      <c r="B54" s="176" t="s">
        <v>88</v>
      </c>
      <c r="C54" s="176"/>
      <c r="D54" s="176"/>
      <c r="E54" s="176"/>
      <c r="F54" s="176"/>
      <c r="G54" s="176"/>
      <c r="H54" s="28">
        <v>2E-3</v>
      </c>
      <c r="I54" s="35">
        <f t="shared" si="0"/>
        <v>4.7909295040000002</v>
      </c>
    </row>
    <row r="55" spans="1:32">
      <c r="A55" s="22" t="s">
        <v>52</v>
      </c>
      <c r="B55" s="176" t="s">
        <v>89</v>
      </c>
      <c r="C55" s="176"/>
      <c r="D55" s="176"/>
      <c r="E55" s="176"/>
      <c r="F55" s="176"/>
      <c r="G55" s="176"/>
      <c r="H55" s="28">
        <v>2.5000000000000001E-2</v>
      </c>
      <c r="I55" s="35">
        <f t="shared" si="0"/>
        <v>59.886618800000001</v>
      </c>
    </row>
    <row r="56" spans="1:32">
      <c r="A56" s="22" t="s">
        <v>54</v>
      </c>
      <c r="B56" s="176" t="s">
        <v>90</v>
      </c>
      <c r="C56" s="176"/>
      <c r="D56" s="176"/>
      <c r="E56" s="176"/>
      <c r="F56" s="176"/>
      <c r="G56" s="176"/>
      <c r="H56" s="28">
        <v>6.0000000000000001E-3</v>
      </c>
      <c r="I56" s="35">
        <f t="shared" si="0"/>
        <v>14.372788512</v>
      </c>
    </row>
    <row r="57" spans="1:32" s="1" customFormat="1">
      <c r="A57" s="19" t="s">
        <v>58</v>
      </c>
      <c r="B57" s="115" t="s">
        <v>186</v>
      </c>
      <c r="C57" s="20"/>
      <c r="D57" s="20"/>
      <c r="E57" s="20"/>
      <c r="F57" s="20"/>
      <c r="G57" s="20"/>
      <c r="H57" s="29">
        <f>(1.4813*3)/100</f>
        <v>4.4438999999999999E-2</v>
      </c>
      <c r="I57" s="36">
        <f t="shared" si="0"/>
        <v>106.45205811412799</v>
      </c>
    </row>
    <row r="58" spans="1:32">
      <c r="A58" s="22" t="s">
        <v>59</v>
      </c>
      <c r="B58" s="176" t="s">
        <v>91</v>
      </c>
      <c r="C58" s="176"/>
      <c r="D58" s="176"/>
      <c r="E58" s="176"/>
      <c r="F58" s="176"/>
      <c r="G58" s="176"/>
      <c r="H58" s="28">
        <v>0.08</v>
      </c>
      <c r="I58" s="35">
        <f t="shared" si="0"/>
        <v>191.63718015999999</v>
      </c>
    </row>
    <row r="59" spans="1:32">
      <c r="A59" s="147" t="s">
        <v>76</v>
      </c>
      <c r="B59" s="148"/>
      <c r="C59" s="148"/>
      <c r="D59" s="148"/>
      <c r="E59" s="148"/>
      <c r="F59" s="148"/>
      <c r="G59" s="148"/>
      <c r="H59" s="30">
        <f>SUM(H51:H58)</f>
        <v>0.38243900000000008</v>
      </c>
      <c r="I59" s="37">
        <f>SUM(I51:I58)</f>
        <v>916.11914429012802</v>
      </c>
    </row>
    <row r="60" spans="1:32">
      <c r="A60" s="213"/>
      <c r="B60" s="214"/>
      <c r="C60" s="214"/>
      <c r="D60" s="214"/>
      <c r="E60" s="214"/>
      <c r="F60" s="214"/>
      <c r="G60" s="214"/>
      <c r="H60" s="214"/>
      <c r="I60" s="215"/>
    </row>
    <row r="61" spans="1:32">
      <c r="A61" s="196" t="s">
        <v>92</v>
      </c>
      <c r="B61" s="197"/>
      <c r="C61" s="197"/>
      <c r="D61" s="197"/>
      <c r="E61" s="197"/>
      <c r="F61" s="197"/>
      <c r="G61" s="197"/>
      <c r="H61" s="197"/>
      <c r="I61" s="198"/>
    </row>
    <row r="62" spans="1:32">
      <c r="A62" s="199" t="s">
        <v>66</v>
      </c>
      <c r="B62" s="200"/>
      <c r="C62" s="200"/>
      <c r="D62" s="200"/>
      <c r="E62" s="200"/>
      <c r="F62" s="200"/>
      <c r="G62" s="200"/>
      <c r="H62" s="200" t="s">
        <v>67</v>
      </c>
      <c r="I62" s="201"/>
    </row>
    <row r="63" spans="1:32">
      <c r="A63" s="22" t="s">
        <v>42</v>
      </c>
      <c r="B63" s="176" t="s">
        <v>93</v>
      </c>
      <c r="C63" s="176"/>
      <c r="D63" s="176"/>
      <c r="E63" s="176"/>
      <c r="F63" s="176"/>
      <c r="G63" s="176"/>
      <c r="H63" s="216">
        <f>$H$24*$E$24-$B$24*$H$21</f>
        <v>55.665200000000013</v>
      </c>
      <c r="I63" s="217"/>
      <c r="AE63" s="4"/>
      <c r="AF63" s="4"/>
    </row>
    <row r="64" spans="1:32" s="1" customFormat="1">
      <c r="A64" s="19" t="s">
        <v>45</v>
      </c>
      <c r="B64" s="202" t="s">
        <v>94</v>
      </c>
      <c r="C64" s="202"/>
      <c r="D64" s="202"/>
      <c r="E64" s="202"/>
      <c r="F64" s="202"/>
      <c r="G64" s="202"/>
      <c r="H64" s="216">
        <v>505.99</v>
      </c>
      <c r="I64" s="217"/>
    </row>
    <row r="65" spans="1:12" s="1" customFormat="1">
      <c r="A65" s="19" t="s">
        <v>48</v>
      </c>
      <c r="B65" s="202" t="s">
        <v>95</v>
      </c>
      <c r="C65" s="202"/>
      <c r="D65" s="202"/>
      <c r="E65" s="202"/>
      <c r="F65" s="202"/>
      <c r="G65" s="202"/>
      <c r="H65" s="216">
        <v>0</v>
      </c>
      <c r="I65" s="217"/>
    </row>
    <row r="66" spans="1:12" s="1" customFormat="1">
      <c r="A66" s="19" t="s">
        <v>50</v>
      </c>
      <c r="B66" s="202" t="s">
        <v>187</v>
      </c>
      <c r="C66" s="202"/>
      <c r="D66" s="202"/>
      <c r="E66" s="202"/>
      <c r="F66" s="202"/>
      <c r="G66" s="202"/>
      <c r="H66" s="216">
        <v>60.75</v>
      </c>
      <c r="I66" s="217"/>
      <c r="K66" s="2"/>
      <c r="L66" s="2"/>
    </row>
    <row r="67" spans="1:12" s="1" customFormat="1">
      <c r="A67" s="19" t="s">
        <v>52</v>
      </c>
      <c r="B67" s="202" t="s">
        <v>96</v>
      </c>
      <c r="C67" s="202"/>
      <c r="D67" s="202"/>
      <c r="E67" s="202"/>
      <c r="F67" s="202"/>
      <c r="G67" s="202"/>
      <c r="H67" s="216">
        <v>4.6100000000000003</v>
      </c>
      <c r="I67" s="217"/>
      <c r="K67" s="2"/>
      <c r="L67" s="2"/>
    </row>
    <row r="68" spans="1:12" s="1" customFormat="1">
      <c r="A68" s="19" t="s">
        <v>54</v>
      </c>
      <c r="B68" s="228" t="s">
        <v>97</v>
      </c>
      <c r="C68" s="229"/>
      <c r="D68" s="229"/>
      <c r="E68" s="229"/>
      <c r="F68" s="229"/>
      <c r="G68" s="230"/>
      <c r="H68" s="296"/>
      <c r="I68" s="297"/>
    </row>
    <row r="69" spans="1:12">
      <c r="A69" s="147" t="s">
        <v>76</v>
      </c>
      <c r="B69" s="148"/>
      <c r="C69" s="148"/>
      <c r="D69" s="148"/>
      <c r="E69" s="148"/>
      <c r="F69" s="148"/>
      <c r="G69" s="148"/>
      <c r="H69" s="182">
        <f>SUM(H63:I68)</f>
        <v>627.01520000000005</v>
      </c>
      <c r="I69" s="183"/>
    </row>
    <row r="70" spans="1:12">
      <c r="A70" s="213"/>
      <c r="B70" s="214"/>
      <c r="C70" s="214"/>
      <c r="D70" s="214"/>
      <c r="E70" s="214"/>
      <c r="F70" s="214"/>
      <c r="G70" s="214"/>
      <c r="H70" s="214"/>
      <c r="I70" s="215"/>
    </row>
    <row r="71" spans="1:12">
      <c r="A71" s="196" t="s">
        <v>98</v>
      </c>
      <c r="B71" s="197"/>
      <c r="C71" s="197"/>
      <c r="D71" s="197"/>
      <c r="E71" s="197"/>
      <c r="F71" s="197"/>
      <c r="G71" s="197"/>
      <c r="H71" s="197"/>
      <c r="I71" s="198"/>
    </row>
    <row r="72" spans="1:12">
      <c r="A72" s="199" t="s">
        <v>66</v>
      </c>
      <c r="B72" s="200"/>
      <c r="C72" s="200"/>
      <c r="D72" s="200"/>
      <c r="E72" s="200"/>
      <c r="F72" s="200"/>
      <c r="G72" s="200"/>
      <c r="H72" s="200" t="s">
        <v>67</v>
      </c>
      <c r="I72" s="201"/>
    </row>
    <row r="73" spans="1:12">
      <c r="A73" s="185" t="s">
        <v>79</v>
      </c>
      <c r="B73" s="186"/>
      <c r="C73" s="186"/>
      <c r="D73" s="186"/>
      <c r="E73" s="186"/>
      <c r="F73" s="186"/>
      <c r="G73" s="186"/>
      <c r="H73" s="24" t="s">
        <v>80</v>
      </c>
      <c r="I73" s="32" t="s">
        <v>81</v>
      </c>
    </row>
    <row r="74" spans="1:12">
      <c r="A74" s="38" t="s">
        <v>99</v>
      </c>
      <c r="B74" s="187" t="s">
        <v>100</v>
      </c>
      <c r="C74" s="188"/>
      <c r="D74" s="188"/>
      <c r="E74" s="188"/>
      <c r="F74" s="188"/>
      <c r="G74" s="189"/>
      <c r="H74" s="39">
        <f>H46</f>
        <v>0.19440000000000002</v>
      </c>
      <c r="I74" s="33">
        <f>I46</f>
        <v>389.88475199999999</v>
      </c>
    </row>
    <row r="75" spans="1:12">
      <c r="A75" s="38" t="s">
        <v>101</v>
      </c>
      <c r="B75" s="187" t="s">
        <v>102</v>
      </c>
      <c r="C75" s="188"/>
      <c r="D75" s="188"/>
      <c r="E75" s="188"/>
      <c r="F75" s="188"/>
      <c r="G75" s="189"/>
      <c r="H75" s="39">
        <f>H59</f>
        <v>0.38243900000000008</v>
      </c>
      <c r="I75" s="33">
        <f>I59</f>
        <v>916.11914429012802</v>
      </c>
    </row>
    <row r="76" spans="1:12">
      <c r="A76" s="38" t="s">
        <v>103</v>
      </c>
      <c r="B76" s="187" t="s">
        <v>104</v>
      </c>
      <c r="C76" s="188"/>
      <c r="D76" s="188"/>
      <c r="E76" s="188"/>
      <c r="F76" s="188"/>
      <c r="G76" s="189"/>
      <c r="H76" s="40"/>
      <c r="I76" s="33">
        <f>H69</f>
        <v>627.01520000000005</v>
      </c>
    </row>
    <row r="77" spans="1:12">
      <c r="A77" s="147" t="s">
        <v>76</v>
      </c>
      <c r="B77" s="148"/>
      <c r="C77" s="148"/>
      <c r="D77" s="148"/>
      <c r="E77" s="148"/>
      <c r="F77" s="148"/>
      <c r="G77" s="148"/>
      <c r="H77" s="40"/>
      <c r="I77" s="34">
        <f>SUM(I74:I76)</f>
        <v>1933.0190962901281</v>
      </c>
    </row>
    <row r="78" spans="1:12">
      <c r="A78" s="210"/>
      <c r="B78" s="211"/>
      <c r="C78" s="211"/>
      <c r="D78" s="211"/>
      <c r="E78" s="211"/>
      <c r="F78" s="211"/>
      <c r="G78" s="211"/>
      <c r="H78" s="211"/>
      <c r="I78" s="212"/>
    </row>
    <row r="79" spans="1:12">
      <c r="A79" s="160" t="s">
        <v>105</v>
      </c>
      <c r="B79" s="161"/>
      <c r="C79" s="161"/>
      <c r="D79" s="161"/>
      <c r="E79" s="161"/>
      <c r="F79" s="161"/>
      <c r="G79" s="161"/>
      <c r="H79" s="161"/>
      <c r="I79" s="162"/>
    </row>
    <row r="80" spans="1:12">
      <c r="A80" s="193" t="s">
        <v>66</v>
      </c>
      <c r="B80" s="194"/>
      <c r="C80" s="194"/>
      <c r="D80" s="194"/>
      <c r="E80" s="194"/>
      <c r="F80" s="194"/>
      <c r="G80" s="194"/>
      <c r="H80" s="194" t="s">
        <v>67</v>
      </c>
      <c r="I80" s="195"/>
    </row>
    <row r="81" spans="1:32">
      <c r="A81" s="185" t="s">
        <v>79</v>
      </c>
      <c r="B81" s="186"/>
      <c r="C81" s="186"/>
      <c r="D81" s="186"/>
      <c r="E81" s="186"/>
      <c r="F81" s="186"/>
      <c r="G81" s="186"/>
      <c r="H81" s="24" t="s">
        <v>80</v>
      </c>
      <c r="I81" s="32" t="s">
        <v>81</v>
      </c>
    </row>
    <row r="82" spans="1:32">
      <c r="A82" s="22" t="s">
        <v>42</v>
      </c>
      <c r="B82" s="176" t="s">
        <v>106</v>
      </c>
      <c r="C82" s="176"/>
      <c r="D82" s="176"/>
      <c r="E82" s="176"/>
      <c r="F82" s="176"/>
      <c r="G82" s="176"/>
      <c r="H82" s="26">
        <v>4.1999999999999997E-3</v>
      </c>
      <c r="I82" s="33">
        <f>H82*$H$38</f>
        <v>8.4234359999999988</v>
      </c>
    </row>
    <row r="83" spans="1:32">
      <c r="A83" s="22" t="s">
        <v>45</v>
      </c>
      <c r="B83" s="176" t="s">
        <v>107</v>
      </c>
      <c r="C83" s="176"/>
      <c r="D83" s="176"/>
      <c r="E83" s="176"/>
      <c r="F83" s="176"/>
      <c r="G83" s="176"/>
      <c r="H83" s="26">
        <v>2.9999999999999997E-4</v>
      </c>
      <c r="I83" s="33">
        <f t="shared" ref="I83:I87" si="1">H83*$H$38</f>
        <v>0.60167399999999993</v>
      </c>
    </row>
    <row r="84" spans="1:32">
      <c r="A84" s="22" t="s">
        <v>48</v>
      </c>
      <c r="B84" s="176" t="s">
        <v>108</v>
      </c>
      <c r="C84" s="176"/>
      <c r="D84" s="176"/>
      <c r="E84" s="176"/>
      <c r="F84" s="176"/>
      <c r="G84" s="176"/>
      <c r="H84" s="26">
        <v>3.4799999999999998E-2</v>
      </c>
      <c r="I84" s="33">
        <f t="shared" si="1"/>
        <v>69.794183999999987</v>
      </c>
    </row>
    <row r="85" spans="1:32">
      <c r="A85" s="22" t="s">
        <v>50</v>
      </c>
      <c r="B85" s="176" t="s">
        <v>109</v>
      </c>
      <c r="C85" s="176"/>
      <c r="D85" s="176"/>
      <c r="E85" s="176"/>
      <c r="F85" s="176"/>
      <c r="G85" s="176"/>
      <c r="H85" s="26">
        <v>1.9400000000000001E-2</v>
      </c>
      <c r="I85" s="33">
        <f t="shared" si="1"/>
        <v>38.908251999999997</v>
      </c>
    </row>
    <row r="86" spans="1:32">
      <c r="A86" s="22" t="s">
        <v>52</v>
      </c>
      <c r="B86" s="206" t="s">
        <v>110</v>
      </c>
      <c r="C86" s="206"/>
      <c r="D86" s="206"/>
      <c r="E86" s="206"/>
      <c r="F86" s="206"/>
      <c r="G86" s="206"/>
      <c r="H86" s="26">
        <f>H85*H59</f>
        <v>7.4193166000000015E-3</v>
      </c>
      <c r="I86" s="33">
        <f t="shared" si="1"/>
        <v>14.880032986628002</v>
      </c>
    </row>
    <row r="87" spans="1:32">
      <c r="A87" s="22" t="s">
        <v>54</v>
      </c>
      <c r="B87" s="176" t="s">
        <v>111</v>
      </c>
      <c r="C87" s="176"/>
      <c r="D87" s="176"/>
      <c r="E87" s="176"/>
      <c r="F87" s="176"/>
      <c r="G87" s="176"/>
      <c r="H87" s="26">
        <v>5.9999999999999995E-4</v>
      </c>
      <c r="I87" s="33">
        <f t="shared" si="1"/>
        <v>1.2033479999999999</v>
      </c>
    </row>
    <row r="88" spans="1:32">
      <c r="A88" s="147" t="s">
        <v>76</v>
      </c>
      <c r="B88" s="148"/>
      <c r="C88" s="148"/>
      <c r="D88" s="148"/>
      <c r="E88" s="148"/>
      <c r="F88" s="148"/>
      <c r="G88" s="148"/>
      <c r="H88" s="41">
        <f>SUM(H82:H87)</f>
        <v>6.6719316599999995E-2</v>
      </c>
      <c r="I88" s="34">
        <f>SUM(I82:I87)</f>
        <v>133.810926986628</v>
      </c>
    </row>
    <row r="89" spans="1:32">
      <c r="A89" s="42"/>
      <c r="B89" s="43"/>
      <c r="C89" s="43"/>
      <c r="D89" s="43"/>
      <c r="E89" s="43"/>
      <c r="F89" s="43"/>
      <c r="G89" s="44"/>
      <c r="H89" s="26"/>
      <c r="I89" s="33"/>
    </row>
    <row r="90" spans="1:32" s="2" customFormat="1">
      <c r="A90" s="158" t="s">
        <v>112</v>
      </c>
      <c r="B90" s="159"/>
      <c r="C90" s="159"/>
      <c r="D90" s="159"/>
      <c r="E90" s="159"/>
      <c r="F90" s="159"/>
      <c r="G90" s="159"/>
      <c r="H90" s="45"/>
      <c r="I90" s="48">
        <f>$I$88+$I$77+$H$38</f>
        <v>4072.410023276756</v>
      </c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</row>
    <row r="91" spans="1:32" s="2" customFormat="1">
      <c r="A91" s="160" t="s">
        <v>113</v>
      </c>
      <c r="B91" s="161"/>
      <c r="C91" s="161"/>
      <c r="D91" s="161"/>
      <c r="E91" s="161"/>
      <c r="F91" s="161"/>
      <c r="G91" s="161"/>
      <c r="H91" s="161"/>
      <c r="I91" s="162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</row>
    <row r="92" spans="1:32" s="2" customFormat="1">
      <c r="A92" s="207" t="s">
        <v>114</v>
      </c>
      <c r="B92" s="208"/>
      <c r="C92" s="208"/>
      <c r="D92" s="208"/>
      <c r="E92" s="208"/>
      <c r="F92" s="208"/>
      <c r="G92" s="208"/>
      <c r="H92" s="208"/>
      <c r="I92" s="209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</row>
    <row r="93" spans="1:32" s="2" customFormat="1">
      <c r="A93" s="199" t="s">
        <v>66</v>
      </c>
      <c r="B93" s="200"/>
      <c r="C93" s="200"/>
      <c r="D93" s="200"/>
      <c r="E93" s="200"/>
      <c r="F93" s="200"/>
      <c r="G93" s="200"/>
      <c r="H93" s="200" t="s">
        <v>67</v>
      </c>
      <c r="I93" s="20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</row>
    <row r="94" spans="1:32" s="2" customFormat="1">
      <c r="A94" s="185" t="s">
        <v>79</v>
      </c>
      <c r="B94" s="186"/>
      <c r="C94" s="186"/>
      <c r="D94" s="186"/>
      <c r="E94" s="186"/>
      <c r="F94" s="186"/>
      <c r="G94" s="186"/>
      <c r="H94" s="24" t="s">
        <v>80</v>
      </c>
      <c r="I94" s="32" t="s">
        <v>81</v>
      </c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</row>
    <row r="95" spans="1:32" s="2" customFormat="1">
      <c r="A95" s="22" t="s">
        <v>42</v>
      </c>
      <c r="B95" s="176" t="s">
        <v>115</v>
      </c>
      <c r="C95" s="176"/>
      <c r="D95" s="176"/>
      <c r="E95" s="176"/>
      <c r="F95" s="176"/>
      <c r="G95" s="176"/>
      <c r="H95" s="26">
        <v>9.2999999999999992E-3</v>
      </c>
      <c r="I95" s="33">
        <f>H95*I90</f>
        <v>37.873413216473828</v>
      </c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</row>
    <row r="96" spans="1:32">
      <c r="A96" s="22" t="s">
        <v>45</v>
      </c>
      <c r="B96" s="176" t="s">
        <v>116</v>
      </c>
      <c r="C96" s="176"/>
      <c r="D96" s="176"/>
      <c r="E96" s="176"/>
      <c r="F96" s="176"/>
      <c r="G96" s="176"/>
      <c r="H96" s="26">
        <v>2.8E-3</v>
      </c>
      <c r="I96" s="33">
        <f>H96*I90</f>
        <v>11.402748065174917</v>
      </c>
    </row>
    <row r="97" spans="1:9">
      <c r="A97" s="22" t="s">
        <v>48</v>
      </c>
      <c r="B97" s="176" t="s">
        <v>117</v>
      </c>
      <c r="C97" s="176"/>
      <c r="D97" s="176"/>
      <c r="E97" s="176"/>
      <c r="F97" s="176"/>
      <c r="G97" s="176"/>
      <c r="H97" s="26">
        <v>2.0000000000000001E-4</v>
      </c>
      <c r="I97" s="33">
        <f>H97*I90</f>
        <v>0.81448200465535125</v>
      </c>
    </row>
    <row r="98" spans="1:9">
      <c r="A98" s="22" t="s">
        <v>50</v>
      </c>
      <c r="B98" s="176" t="s">
        <v>118</v>
      </c>
      <c r="C98" s="176"/>
      <c r="D98" s="176"/>
      <c r="E98" s="176"/>
      <c r="F98" s="176"/>
      <c r="G98" s="176"/>
      <c r="H98" s="26">
        <v>3.3E-3</v>
      </c>
      <c r="I98" s="33">
        <f>H98*I90</f>
        <v>13.438953076813295</v>
      </c>
    </row>
    <row r="99" spans="1:9">
      <c r="A99" s="22" t="s">
        <v>52</v>
      </c>
      <c r="B99" s="176" t="s">
        <v>119</v>
      </c>
      <c r="C99" s="176"/>
      <c r="D99" s="176"/>
      <c r="E99" s="176"/>
      <c r="F99" s="176"/>
      <c r="G99" s="176"/>
      <c r="H99" s="26">
        <v>6.9999999999999999E-4</v>
      </c>
      <c r="I99" s="33">
        <f>H99*I90</f>
        <v>2.8506870162937292</v>
      </c>
    </row>
    <row r="100" spans="1:9">
      <c r="A100" s="22" t="s">
        <v>54</v>
      </c>
      <c r="B100" s="176" t="s">
        <v>120</v>
      </c>
      <c r="C100" s="176"/>
      <c r="D100" s="176"/>
      <c r="E100" s="176"/>
      <c r="F100" s="176"/>
      <c r="G100" s="176"/>
      <c r="H100" s="26">
        <v>1.3899999999999999E-2</v>
      </c>
      <c r="I100" s="33">
        <f>H100*I90</f>
        <v>56.606499323546906</v>
      </c>
    </row>
    <row r="101" spans="1:9">
      <c r="A101" s="147" t="s">
        <v>76</v>
      </c>
      <c r="B101" s="148"/>
      <c r="C101" s="148"/>
      <c r="D101" s="148"/>
      <c r="E101" s="148"/>
      <c r="F101" s="148"/>
      <c r="G101" s="148"/>
      <c r="H101" s="41">
        <f>SUM(H95:H100)</f>
        <v>3.0199999999999998E-2</v>
      </c>
      <c r="I101" s="34">
        <f>SUM(I95:I100)</f>
        <v>122.98678270295804</v>
      </c>
    </row>
    <row r="102" spans="1:9">
      <c r="A102" s="203"/>
      <c r="B102" s="204"/>
      <c r="C102" s="204"/>
      <c r="D102" s="204"/>
      <c r="E102" s="204"/>
      <c r="F102" s="204"/>
      <c r="G102" s="204"/>
      <c r="H102" s="204"/>
      <c r="I102" s="205"/>
    </row>
    <row r="103" spans="1:9">
      <c r="A103" s="196" t="s">
        <v>121</v>
      </c>
      <c r="B103" s="197"/>
      <c r="C103" s="197"/>
      <c r="D103" s="197"/>
      <c r="E103" s="197"/>
      <c r="F103" s="197"/>
      <c r="G103" s="197"/>
      <c r="H103" s="197"/>
      <c r="I103" s="198"/>
    </row>
    <row r="104" spans="1:9">
      <c r="A104" s="199" t="s">
        <v>66</v>
      </c>
      <c r="B104" s="200"/>
      <c r="C104" s="200"/>
      <c r="D104" s="200"/>
      <c r="E104" s="200"/>
      <c r="F104" s="200"/>
      <c r="G104" s="200"/>
      <c r="H104" s="200" t="s">
        <v>67</v>
      </c>
      <c r="I104" s="201"/>
    </row>
    <row r="105" spans="1:9">
      <c r="A105" s="185" t="s">
        <v>122</v>
      </c>
      <c r="B105" s="186"/>
      <c r="C105" s="186"/>
      <c r="D105" s="186"/>
      <c r="E105" s="186"/>
      <c r="F105" s="186"/>
      <c r="G105" s="186"/>
      <c r="H105" s="24" t="s">
        <v>80</v>
      </c>
      <c r="I105" s="32" t="s">
        <v>81</v>
      </c>
    </row>
    <row r="106" spans="1:9" s="1" customFormat="1">
      <c r="A106" s="19" t="s">
        <v>42</v>
      </c>
      <c r="B106" s="202" t="s">
        <v>123</v>
      </c>
      <c r="C106" s="202"/>
      <c r="D106" s="202"/>
      <c r="E106" s="202"/>
      <c r="F106" s="202"/>
      <c r="G106" s="202"/>
      <c r="H106" s="46" t="s">
        <v>31</v>
      </c>
      <c r="I106" s="49">
        <v>0</v>
      </c>
    </row>
    <row r="107" spans="1:9">
      <c r="A107" s="147" t="s">
        <v>76</v>
      </c>
      <c r="B107" s="148"/>
      <c r="C107" s="148"/>
      <c r="D107" s="148"/>
      <c r="E107" s="148"/>
      <c r="F107" s="148"/>
      <c r="G107" s="148"/>
      <c r="H107" s="24"/>
      <c r="I107" s="34">
        <f>SUM(I106)</f>
        <v>0</v>
      </c>
    </row>
    <row r="108" spans="1:9">
      <c r="A108" s="203"/>
      <c r="B108" s="204"/>
      <c r="C108" s="204"/>
      <c r="D108" s="204"/>
      <c r="E108" s="204"/>
      <c r="F108" s="204"/>
      <c r="G108" s="204"/>
      <c r="H108" s="204"/>
      <c r="I108" s="205"/>
    </row>
    <row r="109" spans="1:9">
      <c r="A109" s="196" t="s">
        <v>124</v>
      </c>
      <c r="B109" s="197"/>
      <c r="C109" s="197"/>
      <c r="D109" s="197"/>
      <c r="E109" s="197"/>
      <c r="F109" s="197"/>
      <c r="G109" s="197"/>
      <c r="H109" s="197"/>
      <c r="I109" s="198"/>
    </row>
    <row r="110" spans="1:9">
      <c r="A110" s="147" t="s">
        <v>66</v>
      </c>
      <c r="B110" s="148"/>
      <c r="C110" s="148"/>
      <c r="D110" s="148"/>
      <c r="E110" s="148"/>
      <c r="F110" s="148"/>
      <c r="G110" s="148"/>
      <c r="H110" s="200" t="s">
        <v>67</v>
      </c>
      <c r="I110" s="201"/>
    </row>
    <row r="111" spans="1:9">
      <c r="A111" s="185" t="s">
        <v>79</v>
      </c>
      <c r="B111" s="186"/>
      <c r="C111" s="186"/>
      <c r="D111" s="186"/>
      <c r="E111" s="186"/>
      <c r="F111" s="186"/>
      <c r="G111" s="186"/>
      <c r="H111" s="24" t="s">
        <v>80</v>
      </c>
      <c r="I111" s="32" t="s">
        <v>81</v>
      </c>
    </row>
    <row r="112" spans="1:9">
      <c r="A112" s="22" t="s">
        <v>125</v>
      </c>
      <c r="B112" s="187" t="s">
        <v>126</v>
      </c>
      <c r="C112" s="188"/>
      <c r="D112" s="188"/>
      <c r="E112" s="188"/>
      <c r="F112" s="188"/>
      <c r="G112" s="189"/>
      <c r="H112" s="39">
        <f>H101</f>
        <v>3.0199999999999998E-2</v>
      </c>
      <c r="I112" s="50">
        <f>I101</f>
        <v>122.98678270295804</v>
      </c>
    </row>
    <row r="113" spans="1:32">
      <c r="A113" s="22" t="s">
        <v>127</v>
      </c>
      <c r="B113" s="187" t="s">
        <v>128</v>
      </c>
      <c r="C113" s="188"/>
      <c r="D113" s="188"/>
      <c r="E113" s="188"/>
      <c r="F113" s="188"/>
      <c r="G113" s="189"/>
      <c r="H113" s="40"/>
      <c r="I113" s="50">
        <f>I107</f>
        <v>0</v>
      </c>
    </row>
    <row r="114" spans="1:32">
      <c r="A114" s="179" t="s">
        <v>76</v>
      </c>
      <c r="B114" s="180"/>
      <c r="C114" s="180"/>
      <c r="D114" s="180"/>
      <c r="E114" s="180"/>
      <c r="F114" s="180"/>
      <c r="G114" s="181"/>
      <c r="H114" s="24"/>
      <c r="I114" s="51">
        <f>SUM(I112:I113)</f>
        <v>122.98678270295804</v>
      </c>
    </row>
    <row r="115" spans="1:32">
      <c r="A115" s="190"/>
      <c r="B115" s="191"/>
      <c r="C115" s="191"/>
      <c r="D115" s="191"/>
      <c r="E115" s="191"/>
      <c r="F115" s="191"/>
      <c r="G115" s="191"/>
      <c r="H115" s="191"/>
      <c r="I115" s="192"/>
    </row>
    <row r="116" spans="1:32">
      <c r="A116" s="160" t="s">
        <v>129</v>
      </c>
      <c r="B116" s="161"/>
      <c r="C116" s="161"/>
      <c r="D116" s="161"/>
      <c r="E116" s="161"/>
      <c r="F116" s="161"/>
      <c r="G116" s="161"/>
      <c r="H116" s="161"/>
      <c r="I116" s="162"/>
    </row>
    <row r="117" spans="1:32">
      <c r="A117" s="193" t="s">
        <v>66</v>
      </c>
      <c r="B117" s="194"/>
      <c r="C117" s="194"/>
      <c r="D117" s="194"/>
      <c r="E117" s="194"/>
      <c r="F117" s="194"/>
      <c r="G117" s="194"/>
      <c r="H117" s="194" t="s">
        <v>67</v>
      </c>
      <c r="I117" s="195"/>
    </row>
    <row r="118" spans="1:32">
      <c r="A118" s="22" t="s">
        <v>42</v>
      </c>
      <c r="B118" s="176" t="s">
        <v>130</v>
      </c>
      <c r="C118" s="176"/>
      <c r="D118" s="176"/>
      <c r="E118" s="176"/>
      <c r="F118" s="176"/>
      <c r="G118" s="176"/>
      <c r="H118" s="177">
        <v>26.58</v>
      </c>
      <c r="I118" s="178"/>
    </row>
    <row r="119" spans="1:32">
      <c r="A119" s="22" t="s">
        <v>45</v>
      </c>
      <c r="B119" s="176" t="s">
        <v>131</v>
      </c>
      <c r="C119" s="176"/>
      <c r="D119" s="176"/>
      <c r="E119" s="176"/>
      <c r="F119" s="176"/>
      <c r="G119" s="176"/>
      <c r="H119" s="177"/>
      <c r="I119" s="178"/>
    </row>
    <row r="120" spans="1:32">
      <c r="A120" s="22" t="s">
        <v>48</v>
      </c>
      <c r="B120" s="176" t="s">
        <v>132</v>
      </c>
      <c r="C120" s="176"/>
      <c r="D120" s="176"/>
      <c r="E120" s="176"/>
      <c r="F120" s="176"/>
      <c r="G120" s="176"/>
      <c r="H120" s="177"/>
      <c r="I120" s="178"/>
    </row>
    <row r="121" spans="1:32">
      <c r="A121" s="22" t="s">
        <v>50</v>
      </c>
      <c r="B121" s="176" t="s">
        <v>133</v>
      </c>
      <c r="C121" s="176"/>
      <c r="D121" s="176"/>
      <c r="E121" s="176"/>
      <c r="F121" s="176"/>
      <c r="G121" s="176"/>
      <c r="H121" s="177">
        <v>8.92</v>
      </c>
      <c r="I121" s="178"/>
    </row>
    <row r="122" spans="1:32">
      <c r="A122" s="179" t="s">
        <v>76</v>
      </c>
      <c r="B122" s="180"/>
      <c r="C122" s="180"/>
      <c r="D122" s="180"/>
      <c r="E122" s="180"/>
      <c r="F122" s="180"/>
      <c r="G122" s="181"/>
      <c r="H122" s="182">
        <f>SUM(H118:I121)</f>
        <v>35.5</v>
      </c>
      <c r="I122" s="183"/>
    </row>
    <row r="123" spans="1:32">
      <c r="A123" s="25"/>
      <c r="B123" s="180"/>
      <c r="C123" s="180"/>
      <c r="D123" s="180"/>
      <c r="E123" s="180"/>
      <c r="F123" s="180"/>
      <c r="G123" s="180"/>
      <c r="H123" s="180"/>
      <c r="I123" s="184"/>
    </row>
    <row r="124" spans="1:32" s="2" customFormat="1">
      <c r="A124" s="158" t="s">
        <v>134</v>
      </c>
      <c r="B124" s="159"/>
      <c r="C124" s="159"/>
      <c r="D124" s="159"/>
      <c r="E124" s="159"/>
      <c r="F124" s="159"/>
      <c r="G124" s="159"/>
      <c r="H124" s="45"/>
      <c r="I124" s="48">
        <f>$I$88+$I$77+$H$38+$I$114+$H$122</f>
        <v>4230.8968059797144</v>
      </c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</row>
    <row r="125" spans="1:32">
      <c r="A125" s="160" t="s">
        <v>135</v>
      </c>
      <c r="B125" s="161"/>
      <c r="C125" s="161"/>
      <c r="D125" s="161"/>
      <c r="E125" s="161"/>
      <c r="F125" s="161"/>
      <c r="G125" s="161"/>
      <c r="H125" s="161"/>
      <c r="I125" s="162"/>
    </row>
    <row r="126" spans="1:32">
      <c r="A126" s="163" t="s">
        <v>66</v>
      </c>
      <c r="B126" s="164"/>
      <c r="C126" s="164"/>
      <c r="D126" s="164"/>
      <c r="E126" s="164"/>
      <c r="F126" s="164"/>
      <c r="G126" s="164"/>
      <c r="H126" s="164" t="s">
        <v>67</v>
      </c>
      <c r="I126" s="165"/>
    </row>
    <row r="127" spans="1:32">
      <c r="A127" s="166" t="s">
        <v>79</v>
      </c>
      <c r="B127" s="167"/>
      <c r="C127" s="167"/>
      <c r="D127" s="167"/>
      <c r="E127" s="167"/>
      <c r="F127" s="167"/>
      <c r="G127" s="167"/>
      <c r="H127" s="47" t="s">
        <v>80</v>
      </c>
      <c r="I127" s="52" t="s">
        <v>81</v>
      </c>
    </row>
    <row r="128" spans="1:32">
      <c r="A128" s="53" t="s">
        <v>42</v>
      </c>
      <c r="B128" s="168" t="s">
        <v>136</v>
      </c>
      <c r="C128" s="169"/>
      <c r="D128" s="169"/>
      <c r="E128" s="169"/>
      <c r="F128" s="169"/>
      <c r="G128" s="170"/>
      <c r="H128" s="28">
        <v>0.02</v>
      </c>
      <c r="I128" s="35">
        <f>H128*$I$124</f>
        <v>84.61793611959429</v>
      </c>
    </row>
    <row r="129" spans="1:32">
      <c r="A129" s="53" t="s">
        <v>45</v>
      </c>
      <c r="B129" s="168" t="s">
        <v>137</v>
      </c>
      <c r="C129" s="169"/>
      <c r="D129" s="169"/>
      <c r="E129" s="169"/>
      <c r="F129" s="169"/>
      <c r="G129" s="170"/>
      <c r="H129" s="28">
        <v>0.02</v>
      </c>
      <c r="I129" s="35">
        <f>H129*($I$128+$I$124)</f>
        <v>86.310294841986178</v>
      </c>
    </row>
    <row r="130" spans="1:32">
      <c r="A130" s="54" t="s">
        <v>48</v>
      </c>
      <c r="B130" s="168" t="s">
        <v>138</v>
      </c>
      <c r="C130" s="171"/>
      <c r="D130" s="171"/>
      <c r="E130" s="171"/>
      <c r="F130" s="171"/>
      <c r="G130" s="172"/>
      <c r="H130" s="28">
        <v>3.27E-2</v>
      </c>
      <c r="I130" s="76">
        <f>(SUM($I$124+$I$128+$I$129)*H130)/(100%-(SUM($H$130:$H$132)))</f>
        <v>158.14071490659236</v>
      </c>
    </row>
    <row r="131" spans="1:32">
      <c r="A131" s="54"/>
      <c r="B131" s="173" t="s">
        <v>139</v>
      </c>
      <c r="C131" s="174"/>
      <c r="D131" s="174"/>
      <c r="E131" s="174"/>
      <c r="F131" s="174"/>
      <c r="G131" s="175"/>
      <c r="H131" s="29">
        <v>7.1000000000000004E-3</v>
      </c>
      <c r="I131" s="76">
        <f>(SUM($I$124+$I$128+$I$129)*H131)/(100%-(SUM($H$130:$H$132)))</f>
        <v>34.336363175437484</v>
      </c>
    </row>
    <row r="132" spans="1:32">
      <c r="A132" s="54" t="s">
        <v>50</v>
      </c>
      <c r="B132" s="144" t="s">
        <v>140</v>
      </c>
      <c r="C132" s="145"/>
      <c r="D132" s="145"/>
      <c r="E132" s="145"/>
      <c r="F132" s="145"/>
      <c r="G132" s="146"/>
      <c r="H132" s="55">
        <v>0.05</v>
      </c>
      <c r="I132" s="76">
        <f>(SUM($I$124+$I$128+$I$129)*H132)/(100%-(SUM($H$130:$H$132)))</f>
        <v>241.80537447491184</v>
      </c>
    </row>
    <row r="133" spans="1:32">
      <c r="A133" s="147" t="s">
        <v>76</v>
      </c>
      <c r="B133" s="148"/>
      <c r="C133" s="148"/>
      <c r="D133" s="148"/>
      <c r="E133" s="148"/>
      <c r="F133" s="148"/>
      <c r="G133" s="148"/>
      <c r="H133" s="56">
        <f>SUM(H128:H132)</f>
        <v>0.1298</v>
      </c>
      <c r="I133" s="77">
        <f>SUM(I128:I132)</f>
        <v>605.21068351852216</v>
      </c>
    </row>
    <row r="134" spans="1:32">
      <c r="A134" s="149" t="s">
        <v>141</v>
      </c>
      <c r="B134" s="150"/>
      <c r="C134" s="150"/>
      <c r="D134" s="150"/>
      <c r="E134" s="150"/>
      <c r="F134" s="150"/>
      <c r="G134" s="151"/>
      <c r="H134" s="57">
        <f>(H128+100%)*(H129+100%)/(100%-(SUM(H130:H132)))-100%</f>
        <v>0.14304548450889909</v>
      </c>
      <c r="I134" s="78">
        <f>H134*SUM($I$124)</f>
        <v>605.21068351852182</v>
      </c>
      <c r="N134" s="79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</row>
    <row r="135" spans="1:32">
      <c r="A135" s="152" t="s">
        <v>142</v>
      </c>
      <c r="B135" s="153"/>
      <c r="C135" s="153"/>
      <c r="D135" s="153"/>
      <c r="E135" s="153"/>
      <c r="F135" s="153"/>
      <c r="G135" s="153"/>
      <c r="H135" s="153"/>
      <c r="I135" s="154"/>
    </row>
    <row r="136" spans="1:32">
      <c r="A136" s="58" t="s">
        <v>143</v>
      </c>
      <c r="B136" s="59"/>
      <c r="C136" s="59"/>
      <c r="D136" s="59"/>
      <c r="E136" s="59"/>
      <c r="F136" s="59"/>
      <c r="G136" s="59"/>
      <c r="H136" s="59"/>
      <c r="I136" s="80"/>
    </row>
    <row r="137" spans="1:32">
      <c r="A137" s="155" t="s">
        <v>66</v>
      </c>
      <c r="B137" s="156"/>
      <c r="C137" s="156"/>
      <c r="D137" s="156"/>
      <c r="E137" s="156"/>
      <c r="F137" s="156"/>
      <c r="G137" s="156"/>
      <c r="H137" s="156" t="s">
        <v>67</v>
      </c>
      <c r="I137" s="157"/>
    </row>
    <row r="138" spans="1:32">
      <c r="A138" s="60" t="s">
        <v>42</v>
      </c>
      <c r="B138" s="131" t="s">
        <v>144</v>
      </c>
      <c r="C138" s="132"/>
      <c r="D138" s="132"/>
      <c r="E138" s="132"/>
      <c r="F138" s="132"/>
      <c r="G138" s="133"/>
      <c r="H138" s="134">
        <f>H38</f>
        <v>2005.58</v>
      </c>
      <c r="I138" s="135"/>
    </row>
    <row r="139" spans="1:32">
      <c r="A139" s="60" t="s">
        <v>45</v>
      </c>
      <c r="B139" s="131" t="s">
        <v>145</v>
      </c>
      <c r="C139" s="132"/>
      <c r="D139" s="132"/>
      <c r="E139" s="132"/>
      <c r="F139" s="132"/>
      <c r="G139" s="133"/>
      <c r="H139" s="134">
        <f>I77</f>
        <v>1933.0190962901281</v>
      </c>
      <c r="I139" s="135"/>
    </row>
    <row r="140" spans="1:32">
      <c r="A140" s="60" t="s">
        <v>48</v>
      </c>
      <c r="B140" s="131" t="s">
        <v>146</v>
      </c>
      <c r="C140" s="132"/>
      <c r="D140" s="132"/>
      <c r="E140" s="132"/>
      <c r="F140" s="132"/>
      <c r="G140" s="133"/>
      <c r="H140" s="134">
        <f>I88</f>
        <v>133.810926986628</v>
      </c>
      <c r="I140" s="135"/>
    </row>
    <row r="141" spans="1:32">
      <c r="A141" s="60" t="s">
        <v>50</v>
      </c>
      <c r="B141" s="131" t="s">
        <v>147</v>
      </c>
      <c r="C141" s="132"/>
      <c r="D141" s="132"/>
      <c r="E141" s="132"/>
      <c r="F141" s="132"/>
      <c r="G141" s="133"/>
      <c r="H141" s="134">
        <f>I114</f>
        <v>122.98678270295804</v>
      </c>
      <c r="I141" s="135"/>
    </row>
    <row r="142" spans="1:32">
      <c r="A142" s="60" t="s">
        <v>52</v>
      </c>
      <c r="B142" s="131" t="s">
        <v>148</v>
      </c>
      <c r="C142" s="132"/>
      <c r="D142" s="132"/>
      <c r="E142" s="132"/>
      <c r="F142" s="132"/>
      <c r="G142" s="133"/>
      <c r="H142" s="134">
        <f>H122</f>
        <v>35.5</v>
      </c>
      <c r="I142" s="135"/>
    </row>
    <row r="143" spans="1:32">
      <c r="A143" s="136" t="s">
        <v>149</v>
      </c>
      <c r="B143" s="137"/>
      <c r="C143" s="137"/>
      <c r="D143" s="137"/>
      <c r="E143" s="137"/>
      <c r="F143" s="137"/>
      <c r="G143" s="138"/>
      <c r="H143" s="139">
        <f>SUM(H138:I142)</f>
        <v>4230.8968059797144</v>
      </c>
      <c r="I143" s="140"/>
    </row>
    <row r="144" spans="1:32">
      <c r="A144" s="61" t="s">
        <v>54</v>
      </c>
      <c r="B144" s="141" t="s">
        <v>150</v>
      </c>
      <c r="C144" s="141"/>
      <c r="D144" s="141"/>
      <c r="E144" s="141"/>
      <c r="F144" s="141"/>
      <c r="G144" s="141"/>
      <c r="H144" s="142">
        <f>I133</f>
        <v>605.21068351852216</v>
      </c>
      <c r="I144" s="143"/>
    </row>
    <row r="145" spans="1:32">
      <c r="A145" s="62" t="s">
        <v>58</v>
      </c>
      <c r="B145" s="119" t="s">
        <v>151</v>
      </c>
      <c r="C145" s="120"/>
      <c r="D145" s="120"/>
      <c r="E145" s="120"/>
      <c r="F145" s="120"/>
      <c r="G145" s="120"/>
      <c r="H145" s="121">
        <f>H143+H144</f>
        <v>4836.1074894982366</v>
      </c>
      <c r="I145" s="122"/>
    </row>
    <row r="146" spans="1:32">
      <c r="A146" s="63" t="s">
        <v>59</v>
      </c>
      <c r="B146" s="123" t="s">
        <v>152</v>
      </c>
      <c r="C146" s="123"/>
      <c r="D146" s="123"/>
      <c r="E146" s="123"/>
      <c r="F146" s="123"/>
      <c r="G146" s="123"/>
      <c r="H146" s="124">
        <f>$E$26</f>
        <v>1</v>
      </c>
      <c r="I146" s="125"/>
      <c r="M146" s="81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</row>
    <row r="147" spans="1:32">
      <c r="A147" s="62" t="s">
        <v>63</v>
      </c>
      <c r="B147" s="119" t="s">
        <v>153</v>
      </c>
      <c r="C147" s="120"/>
      <c r="D147" s="120"/>
      <c r="E147" s="120"/>
      <c r="F147" s="120"/>
      <c r="G147" s="120"/>
      <c r="H147" s="126">
        <f>$H$145*$H$146</f>
        <v>4836.1074894982366</v>
      </c>
      <c r="I147" s="127"/>
      <c r="M147" s="81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</row>
    <row r="148" spans="1:32" s="3" customFormat="1"/>
    <row r="149" spans="1:32" s="3" customFormat="1">
      <c r="F149" s="64" t="s">
        <v>155</v>
      </c>
      <c r="G149" s="65"/>
      <c r="H149" s="66"/>
    </row>
    <row r="150" spans="1:32" s="3" customFormat="1">
      <c r="B150" s="128" t="s">
        <v>184</v>
      </c>
      <c r="C150" s="129"/>
      <c r="D150" s="130"/>
      <c r="F150" s="67" t="s">
        <v>156</v>
      </c>
      <c r="G150" s="68"/>
      <c r="H150" s="69">
        <f>H145</f>
        <v>4836.1074894982366</v>
      </c>
      <c r="I150" s="82"/>
    </row>
    <row r="151" spans="1:32" s="3" customFormat="1">
      <c r="F151" s="67" t="s">
        <v>157</v>
      </c>
      <c r="G151" s="68"/>
      <c r="H151" s="69">
        <v>4764.57</v>
      </c>
    </row>
    <row r="152" spans="1:32" s="3" customFormat="1">
      <c r="F152" s="70" t="s">
        <v>158</v>
      </c>
      <c r="G152" s="71"/>
      <c r="H152" s="72">
        <f>H150-H151</f>
        <v>71.537489498236937</v>
      </c>
      <c r="K152" s="2"/>
    </row>
    <row r="153" spans="1:32">
      <c r="A153" s="73"/>
      <c r="B153" s="73"/>
      <c r="C153" s="73"/>
      <c r="D153" s="73"/>
      <c r="E153" s="3"/>
      <c r="F153" s="3"/>
      <c r="G153" s="74"/>
      <c r="H153" s="74"/>
      <c r="I153" s="83"/>
      <c r="J153" s="73"/>
      <c r="K153" s="73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</row>
    <row r="154" spans="1:32" ht="18" customHeight="1">
      <c r="D154" s="75"/>
      <c r="E154" s="73"/>
      <c r="F154" s="73"/>
      <c r="G154" s="73"/>
      <c r="H154" s="73"/>
      <c r="I154" s="73"/>
      <c r="J154" s="75"/>
      <c r="K154" s="75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</row>
  </sheetData>
  <mergeCells count="207">
    <mergeCell ref="C1:I1"/>
    <mergeCell ref="C2:I2"/>
    <mergeCell ref="C3:I3"/>
    <mergeCell ref="C4:I4"/>
    <mergeCell ref="A5:I5"/>
    <mergeCell ref="A6:D6"/>
    <mergeCell ref="E6:I6"/>
    <mergeCell ref="A7:D7"/>
    <mergeCell ref="E7:I7"/>
    <mergeCell ref="A8:D8"/>
    <mergeCell ref="E8:I8"/>
    <mergeCell ref="A9:D9"/>
    <mergeCell ref="E9:I9"/>
    <mergeCell ref="A10:D10"/>
    <mergeCell ref="E10:I10"/>
    <mergeCell ref="A11:D11"/>
    <mergeCell ref="E11:I11"/>
    <mergeCell ref="A12:D12"/>
    <mergeCell ref="E12:I12"/>
    <mergeCell ref="H13:I13"/>
    <mergeCell ref="H14:I14"/>
    <mergeCell ref="H15:I15"/>
    <mergeCell ref="H16:I16"/>
    <mergeCell ref="B18:G18"/>
    <mergeCell ref="H18:I18"/>
    <mergeCell ref="B19:G19"/>
    <mergeCell ref="H19:I19"/>
    <mergeCell ref="B20:G20"/>
    <mergeCell ref="H20:I20"/>
    <mergeCell ref="B21:G21"/>
    <mergeCell ref="H21:I21"/>
    <mergeCell ref="B22:G22"/>
    <mergeCell ref="H22:I22"/>
    <mergeCell ref="B23:D23"/>
    <mergeCell ref="E23:G23"/>
    <mergeCell ref="H23:I23"/>
    <mergeCell ref="B24:D24"/>
    <mergeCell ref="E24:G24"/>
    <mergeCell ref="H24:I24"/>
    <mergeCell ref="B25:D25"/>
    <mergeCell ref="E25:G25"/>
    <mergeCell ref="H25:I25"/>
    <mergeCell ref="B26:D26"/>
    <mergeCell ref="E26:G26"/>
    <mergeCell ref="H26:I26"/>
    <mergeCell ref="A27:I27"/>
    <mergeCell ref="A28:I28"/>
    <mergeCell ref="A29:G29"/>
    <mergeCell ref="H29:I29"/>
    <mergeCell ref="B30:G30"/>
    <mergeCell ref="H30:I30"/>
    <mergeCell ref="B31:G31"/>
    <mergeCell ref="H31:I31"/>
    <mergeCell ref="B32:G32"/>
    <mergeCell ref="H32:I32"/>
    <mergeCell ref="B33:G33"/>
    <mergeCell ref="H33:I33"/>
    <mergeCell ref="B34:G34"/>
    <mergeCell ref="H34:I34"/>
    <mergeCell ref="B35:G35"/>
    <mergeCell ref="H35:I35"/>
    <mergeCell ref="B36:G36"/>
    <mergeCell ref="H36:I36"/>
    <mergeCell ref="B37:G37"/>
    <mergeCell ref="H37:I37"/>
    <mergeCell ref="A38:G38"/>
    <mergeCell ref="H38:I38"/>
    <mergeCell ref="A39:I39"/>
    <mergeCell ref="A40:I40"/>
    <mergeCell ref="A41:I41"/>
    <mergeCell ref="A42:G42"/>
    <mergeCell ref="H42:I42"/>
    <mergeCell ref="A43:G43"/>
    <mergeCell ref="B44:G44"/>
    <mergeCell ref="B45:G45"/>
    <mergeCell ref="A46:G46"/>
    <mergeCell ref="A47:I47"/>
    <mergeCell ref="A48:I48"/>
    <mergeCell ref="A49:G49"/>
    <mergeCell ref="H49:I49"/>
    <mergeCell ref="A50:G50"/>
    <mergeCell ref="B51:G51"/>
    <mergeCell ref="B52:G52"/>
    <mergeCell ref="B53:G53"/>
    <mergeCell ref="B54:G54"/>
    <mergeCell ref="B55:G55"/>
    <mergeCell ref="B56:G56"/>
    <mergeCell ref="B58:G58"/>
    <mergeCell ref="A59:G59"/>
    <mergeCell ref="A60:I60"/>
    <mergeCell ref="A61:I61"/>
    <mergeCell ref="A62:G62"/>
    <mergeCell ref="H62:I62"/>
    <mergeCell ref="B63:G63"/>
    <mergeCell ref="H63:I63"/>
    <mergeCell ref="B64:G64"/>
    <mergeCell ref="H64:I64"/>
    <mergeCell ref="B65:G65"/>
    <mergeCell ref="H65:I65"/>
    <mergeCell ref="B66:G66"/>
    <mergeCell ref="H66:I66"/>
    <mergeCell ref="B67:G67"/>
    <mergeCell ref="H67:I67"/>
    <mergeCell ref="B68:G68"/>
    <mergeCell ref="H68:I68"/>
    <mergeCell ref="A69:G69"/>
    <mergeCell ref="H69:I69"/>
    <mergeCell ref="A70:I70"/>
    <mergeCell ref="A71:I71"/>
    <mergeCell ref="A72:G72"/>
    <mergeCell ref="H72:I72"/>
    <mergeCell ref="A73:G73"/>
    <mergeCell ref="B74:G74"/>
    <mergeCell ref="B75:G75"/>
    <mergeCell ref="B76:G76"/>
    <mergeCell ref="A77:G77"/>
    <mergeCell ref="A78:I78"/>
    <mergeCell ref="A79:I79"/>
    <mergeCell ref="A80:G80"/>
    <mergeCell ref="H80:I80"/>
    <mergeCell ref="A81:G81"/>
    <mergeCell ref="B82:G82"/>
    <mergeCell ref="B83:G83"/>
    <mergeCell ref="B84:G84"/>
    <mergeCell ref="B85:G85"/>
    <mergeCell ref="B86:G86"/>
    <mergeCell ref="B87:G87"/>
    <mergeCell ref="A88:G88"/>
    <mergeCell ref="A90:G90"/>
    <mergeCell ref="A91:I91"/>
    <mergeCell ref="A92:I92"/>
    <mergeCell ref="A93:G93"/>
    <mergeCell ref="H93:I93"/>
    <mergeCell ref="A94:G94"/>
    <mergeCell ref="B95:G95"/>
    <mergeCell ref="B96:G96"/>
    <mergeCell ref="B97:G97"/>
    <mergeCell ref="B98:G98"/>
    <mergeCell ref="B99:G99"/>
    <mergeCell ref="B100:G100"/>
    <mergeCell ref="A101:G101"/>
    <mergeCell ref="A102:I102"/>
    <mergeCell ref="A103:I103"/>
    <mergeCell ref="A104:G104"/>
    <mergeCell ref="H104:I104"/>
    <mergeCell ref="A105:G105"/>
    <mergeCell ref="B106:G106"/>
    <mergeCell ref="A107:G107"/>
    <mergeCell ref="A108:I108"/>
    <mergeCell ref="A109:I109"/>
    <mergeCell ref="A110:G110"/>
    <mergeCell ref="H110:I110"/>
    <mergeCell ref="A111:G111"/>
    <mergeCell ref="B112:G112"/>
    <mergeCell ref="B113:G113"/>
    <mergeCell ref="A114:G114"/>
    <mergeCell ref="A115:I115"/>
    <mergeCell ref="A116:I116"/>
    <mergeCell ref="A117:G117"/>
    <mergeCell ref="H117:I117"/>
    <mergeCell ref="B118:G118"/>
    <mergeCell ref="H118:I118"/>
    <mergeCell ref="B119:G119"/>
    <mergeCell ref="H119:I119"/>
    <mergeCell ref="B120:G120"/>
    <mergeCell ref="H120:I120"/>
    <mergeCell ref="B121:G121"/>
    <mergeCell ref="H121:I121"/>
    <mergeCell ref="A122:G122"/>
    <mergeCell ref="H122:I122"/>
    <mergeCell ref="B123:I123"/>
    <mergeCell ref="A124:G124"/>
    <mergeCell ref="A125:I125"/>
    <mergeCell ref="A126:G126"/>
    <mergeCell ref="H126:I126"/>
    <mergeCell ref="A127:G127"/>
    <mergeCell ref="B128:G128"/>
    <mergeCell ref="B129:G129"/>
    <mergeCell ref="B130:G130"/>
    <mergeCell ref="B131:G131"/>
    <mergeCell ref="B132:G132"/>
    <mergeCell ref="A133:G133"/>
    <mergeCell ref="A134:G134"/>
    <mergeCell ref="A135:I135"/>
    <mergeCell ref="A137:G137"/>
    <mergeCell ref="H137:I137"/>
    <mergeCell ref="B138:G138"/>
    <mergeCell ref="H138:I138"/>
    <mergeCell ref="B139:G139"/>
    <mergeCell ref="H139:I139"/>
    <mergeCell ref="B145:G145"/>
    <mergeCell ref="H145:I145"/>
    <mergeCell ref="B146:G146"/>
    <mergeCell ref="H146:I146"/>
    <mergeCell ref="B147:G147"/>
    <mergeCell ref="H147:I147"/>
    <mergeCell ref="B150:D150"/>
    <mergeCell ref="B140:G140"/>
    <mergeCell ref="H140:I140"/>
    <mergeCell ref="B141:G141"/>
    <mergeCell ref="H141:I141"/>
    <mergeCell ref="B142:G142"/>
    <mergeCell ref="H142:I142"/>
    <mergeCell ref="A143:G143"/>
    <mergeCell ref="H143:I143"/>
    <mergeCell ref="B144:G144"/>
    <mergeCell ref="H144:I144"/>
  </mergeCells>
  <pageMargins left="0.7" right="0.7" top="0.75" bottom="0.75" header="0.3" footer="0.3"/>
  <pageSetup paperSize="9" scale="45" fitToHeight="0" orientation="portrait" r:id="rId1"/>
  <headerFooter>
    <oddHeader>&amp;C&amp;F</oddHeader>
    <oddFooter>&amp;C&amp;A&amp;RPágina &amp;P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54"/>
  <sheetViews>
    <sheetView showGridLines="0" zoomScale="115" zoomScaleNormal="115" workbookViewId="0">
      <selection activeCell="J15" sqref="J15"/>
    </sheetView>
  </sheetViews>
  <sheetFormatPr defaultColWidth="12.54296875" defaultRowHeight="15.5"/>
  <cols>
    <col min="1" max="1" width="12.54296875" style="4"/>
    <col min="2" max="2" width="20.453125" style="4" customWidth="1"/>
    <col min="3" max="5" width="12.54296875" style="4"/>
    <col min="6" max="7" width="18.7265625" style="4" customWidth="1"/>
    <col min="8" max="8" width="20.81640625" style="4" customWidth="1"/>
    <col min="9" max="9" width="18.81640625" style="4" customWidth="1"/>
    <col min="10" max="10" width="19.26953125" style="1" customWidth="1"/>
    <col min="11" max="32" width="12.54296875" style="1"/>
    <col min="33" max="16384" width="12.54296875" style="4"/>
  </cols>
  <sheetData>
    <row r="1" spans="1:9" ht="24.5" customHeight="1">
      <c r="A1" s="5"/>
      <c r="B1" s="6"/>
      <c r="C1" s="282" t="s">
        <v>18</v>
      </c>
      <c r="D1" s="283"/>
      <c r="E1" s="283"/>
      <c r="F1" s="283"/>
      <c r="G1" s="283"/>
      <c r="H1" s="283"/>
      <c r="I1" s="284"/>
    </row>
    <row r="2" spans="1:9" ht="24.5" customHeight="1">
      <c r="A2" s="7"/>
      <c r="B2" s="8"/>
      <c r="C2" s="285" t="s">
        <v>19</v>
      </c>
      <c r="D2" s="286"/>
      <c r="E2" s="286"/>
      <c r="F2" s="286"/>
      <c r="G2" s="286"/>
      <c r="H2" s="286"/>
      <c r="I2" s="287"/>
    </row>
    <row r="3" spans="1:9" ht="24.5" customHeight="1">
      <c r="A3" s="7"/>
      <c r="B3" s="8"/>
      <c r="C3" s="285" t="s">
        <v>185</v>
      </c>
      <c r="D3" s="286"/>
      <c r="E3" s="286"/>
      <c r="F3" s="286"/>
      <c r="G3" s="286"/>
      <c r="H3" s="286"/>
      <c r="I3" s="287"/>
    </row>
    <row r="4" spans="1:9" ht="24.5" customHeight="1">
      <c r="A4" s="7"/>
      <c r="B4" s="8"/>
      <c r="C4" s="288" t="s">
        <v>20</v>
      </c>
      <c r="D4" s="289"/>
      <c r="E4" s="289"/>
      <c r="F4" s="289"/>
      <c r="G4" s="289"/>
      <c r="H4" s="289"/>
      <c r="I4" s="290"/>
    </row>
    <row r="5" spans="1:9" ht="18" customHeight="1">
      <c r="A5" s="291" t="s">
        <v>21</v>
      </c>
      <c r="B5" s="292"/>
      <c r="C5" s="292"/>
      <c r="D5" s="292"/>
      <c r="E5" s="292"/>
      <c r="F5" s="292"/>
      <c r="G5" s="292"/>
      <c r="H5" s="292"/>
      <c r="I5" s="293"/>
    </row>
    <row r="6" spans="1:9">
      <c r="A6" s="294" t="s">
        <v>22</v>
      </c>
      <c r="B6" s="295"/>
      <c r="C6" s="295"/>
      <c r="D6" s="295"/>
      <c r="E6" s="164" t="s">
        <v>23</v>
      </c>
      <c r="F6" s="164"/>
      <c r="G6" s="164"/>
      <c r="H6" s="164"/>
      <c r="I6" s="165"/>
    </row>
    <row r="7" spans="1:9">
      <c r="A7" s="276" t="s">
        <v>24</v>
      </c>
      <c r="B7" s="277"/>
      <c r="C7" s="277"/>
      <c r="D7" s="277"/>
      <c r="E7" s="278" t="s">
        <v>25</v>
      </c>
      <c r="F7" s="278"/>
      <c r="G7" s="278"/>
      <c r="H7" s="278"/>
      <c r="I7" s="279"/>
    </row>
    <row r="8" spans="1:9">
      <c r="A8" s="166" t="s">
        <v>26</v>
      </c>
      <c r="B8" s="167"/>
      <c r="C8" s="167"/>
      <c r="D8" s="167"/>
      <c r="E8" s="274" t="s">
        <v>27</v>
      </c>
      <c r="F8" s="274"/>
      <c r="G8" s="274"/>
      <c r="H8" s="274"/>
      <c r="I8" s="275"/>
    </row>
    <row r="9" spans="1:9">
      <c r="A9" s="276" t="s">
        <v>28</v>
      </c>
      <c r="B9" s="277"/>
      <c r="C9" s="277"/>
      <c r="D9" s="277"/>
      <c r="E9" s="278" t="s">
        <v>180</v>
      </c>
      <c r="F9" s="278"/>
      <c r="G9" s="278"/>
      <c r="H9" s="278"/>
      <c r="I9" s="279"/>
    </row>
    <row r="10" spans="1:9">
      <c r="A10" s="166" t="s">
        <v>30</v>
      </c>
      <c r="B10" s="167"/>
      <c r="C10" s="167"/>
      <c r="D10" s="167"/>
      <c r="E10" s="280" t="s">
        <v>31</v>
      </c>
      <c r="F10" s="280"/>
      <c r="G10" s="280"/>
      <c r="H10" s="280"/>
      <c r="I10" s="281"/>
    </row>
    <row r="11" spans="1:9">
      <c r="A11" s="276" t="s">
        <v>32</v>
      </c>
      <c r="B11" s="277"/>
      <c r="C11" s="277"/>
      <c r="D11" s="277"/>
      <c r="E11" s="278" t="s">
        <v>31</v>
      </c>
      <c r="F11" s="278"/>
      <c r="G11" s="278"/>
      <c r="H11" s="278"/>
      <c r="I11" s="279"/>
    </row>
    <row r="12" spans="1:9">
      <c r="A12" s="166" t="s">
        <v>33</v>
      </c>
      <c r="B12" s="167"/>
      <c r="C12" s="167"/>
      <c r="D12" s="167"/>
      <c r="E12" s="156" t="s">
        <v>34</v>
      </c>
      <c r="F12" s="156"/>
      <c r="G12" s="156"/>
      <c r="H12" s="156"/>
      <c r="I12" s="157"/>
    </row>
    <row r="13" spans="1:9">
      <c r="A13" s="9" t="s">
        <v>35</v>
      </c>
      <c r="B13" s="10"/>
      <c r="C13" s="10"/>
      <c r="D13" s="10"/>
      <c r="E13" s="10"/>
      <c r="F13" s="10"/>
      <c r="G13" s="11"/>
      <c r="H13" s="260" t="s">
        <v>31</v>
      </c>
      <c r="I13" s="261"/>
    </row>
    <row r="14" spans="1:9">
      <c r="A14" s="12" t="s">
        <v>36</v>
      </c>
      <c r="B14" s="13"/>
      <c r="C14" s="13"/>
      <c r="D14" s="13"/>
      <c r="E14" s="13"/>
      <c r="F14" s="13"/>
      <c r="G14" s="14"/>
      <c r="H14" s="262" t="s">
        <v>31</v>
      </c>
      <c r="I14" s="263"/>
    </row>
    <row r="15" spans="1:9">
      <c r="A15" s="9" t="s">
        <v>37</v>
      </c>
      <c r="B15" s="10"/>
      <c r="C15" s="10"/>
      <c r="D15" s="10"/>
      <c r="E15" s="10"/>
      <c r="F15" s="10"/>
      <c r="G15" s="11"/>
      <c r="H15" s="264" t="s">
        <v>38</v>
      </c>
      <c r="I15" s="261"/>
    </row>
    <row r="16" spans="1:9">
      <c r="A16" s="12" t="s">
        <v>39</v>
      </c>
      <c r="B16" s="13"/>
      <c r="C16" s="13"/>
      <c r="D16" s="13"/>
      <c r="E16" s="13"/>
      <c r="F16" s="13"/>
      <c r="G16" s="14"/>
      <c r="H16" s="265" t="s">
        <v>40</v>
      </c>
      <c r="I16" s="266"/>
    </row>
    <row r="17" spans="1:9" ht="15" customHeight="1">
      <c r="A17" s="15" t="s">
        <v>41</v>
      </c>
      <c r="B17" s="16"/>
      <c r="C17" s="16"/>
      <c r="D17" s="16"/>
      <c r="E17" s="16"/>
      <c r="F17" s="16"/>
      <c r="G17" s="16"/>
      <c r="H17" s="16"/>
      <c r="I17" s="31"/>
    </row>
    <row r="18" spans="1:9" ht="15" customHeight="1">
      <c r="A18" s="17" t="s">
        <v>42</v>
      </c>
      <c r="B18" s="253" t="s">
        <v>43</v>
      </c>
      <c r="C18" s="253"/>
      <c r="D18" s="253"/>
      <c r="E18" s="253"/>
      <c r="F18" s="253"/>
      <c r="G18" s="253"/>
      <c r="H18" s="267" t="s">
        <v>44</v>
      </c>
      <c r="I18" s="268"/>
    </row>
    <row r="19" spans="1:9">
      <c r="A19" s="18" t="s">
        <v>45</v>
      </c>
      <c r="B19" s="269" t="s">
        <v>46</v>
      </c>
      <c r="C19" s="269"/>
      <c r="D19" s="269"/>
      <c r="E19" s="269"/>
      <c r="F19" s="269"/>
      <c r="G19" s="269"/>
      <c r="H19" s="270" t="s">
        <v>181</v>
      </c>
      <c r="I19" s="271"/>
    </row>
    <row r="20" spans="1:9">
      <c r="A20" s="19" t="s">
        <v>48</v>
      </c>
      <c r="B20" s="202" t="s">
        <v>49</v>
      </c>
      <c r="C20" s="202"/>
      <c r="D20" s="202"/>
      <c r="E20" s="202"/>
      <c r="F20" s="202"/>
      <c r="G20" s="202"/>
      <c r="H20" s="272">
        <v>1621</v>
      </c>
      <c r="I20" s="273"/>
    </row>
    <row r="21" spans="1:9">
      <c r="A21" s="21" t="s">
        <v>50</v>
      </c>
      <c r="B21" s="249" t="s">
        <v>51</v>
      </c>
      <c r="C21" s="250"/>
      <c r="D21" s="250"/>
      <c r="E21" s="250"/>
      <c r="F21" s="250"/>
      <c r="G21" s="250"/>
      <c r="H21" s="251">
        <v>2942.18</v>
      </c>
      <c r="I21" s="252"/>
    </row>
    <row r="22" spans="1:9">
      <c r="A22" s="17" t="s">
        <v>52</v>
      </c>
      <c r="B22" s="253" t="s">
        <v>53</v>
      </c>
      <c r="C22" s="253"/>
      <c r="D22" s="253"/>
      <c r="E22" s="253"/>
      <c r="F22" s="253"/>
      <c r="G22" s="253"/>
      <c r="H22" s="254">
        <v>46023</v>
      </c>
      <c r="I22" s="255"/>
    </row>
    <row r="23" spans="1:9">
      <c r="A23" s="18" t="s">
        <v>54</v>
      </c>
      <c r="B23" s="243" t="s">
        <v>55</v>
      </c>
      <c r="C23" s="243"/>
      <c r="D23" s="243"/>
      <c r="E23" s="243" t="s">
        <v>56</v>
      </c>
      <c r="F23" s="243"/>
      <c r="G23" s="243"/>
      <c r="H23" s="243" t="s">
        <v>57</v>
      </c>
      <c r="I23" s="256"/>
    </row>
    <row r="24" spans="1:9">
      <c r="A24" s="17" t="s">
        <v>58</v>
      </c>
      <c r="B24" s="257">
        <v>0.06</v>
      </c>
      <c r="C24" s="257"/>
      <c r="D24" s="257"/>
      <c r="E24" s="246">
        <v>44</v>
      </c>
      <c r="F24" s="246"/>
      <c r="G24" s="246"/>
      <c r="H24" s="258">
        <v>4</v>
      </c>
      <c r="I24" s="259"/>
    </row>
    <row r="25" spans="1:9">
      <c r="A25" s="18" t="s">
        <v>59</v>
      </c>
      <c r="B25" s="243" t="s">
        <v>60</v>
      </c>
      <c r="C25" s="243"/>
      <c r="D25" s="243"/>
      <c r="E25" s="243" t="s">
        <v>61</v>
      </c>
      <c r="F25" s="243"/>
      <c r="G25" s="243"/>
      <c r="H25" s="244" t="s">
        <v>62</v>
      </c>
      <c r="I25" s="245"/>
    </row>
    <row r="26" spans="1:9">
      <c r="A26" s="17" t="s">
        <v>63</v>
      </c>
      <c r="B26" s="246" t="s">
        <v>64</v>
      </c>
      <c r="C26" s="246"/>
      <c r="D26" s="246"/>
      <c r="E26" s="246">
        <v>1</v>
      </c>
      <c r="F26" s="246"/>
      <c r="G26" s="246"/>
      <c r="H26" s="247">
        <v>1</v>
      </c>
      <c r="I26" s="248"/>
    </row>
    <row r="27" spans="1:9">
      <c r="A27" s="238"/>
      <c r="B27" s="239"/>
      <c r="C27" s="239"/>
      <c r="D27" s="239"/>
      <c r="E27" s="239"/>
      <c r="F27" s="239"/>
      <c r="G27" s="239"/>
      <c r="H27" s="239"/>
      <c r="I27" s="240"/>
    </row>
    <row r="28" spans="1:9">
      <c r="A28" s="160" t="s">
        <v>65</v>
      </c>
      <c r="B28" s="161"/>
      <c r="C28" s="161"/>
      <c r="D28" s="161"/>
      <c r="E28" s="161"/>
      <c r="F28" s="161"/>
      <c r="G28" s="161"/>
      <c r="H28" s="161"/>
      <c r="I28" s="162"/>
    </row>
    <row r="29" spans="1:9">
      <c r="A29" s="193" t="s">
        <v>66</v>
      </c>
      <c r="B29" s="194"/>
      <c r="C29" s="194"/>
      <c r="D29" s="194"/>
      <c r="E29" s="194"/>
      <c r="F29" s="194"/>
      <c r="G29" s="194"/>
      <c r="H29" s="194" t="s">
        <v>67</v>
      </c>
      <c r="I29" s="195"/>
    </row>
    <row r="30" spans="1:9">
      <c r="A30" s="22" t="s">
        <v>42</v>
      </c>
      <c r="B30" s="187" t="s">
        <v>68</v>
      </c>
      <c r="C30" s="188"/>
      <c r="D30" s="188"/>
      <c r="E30" s="188"/>
      <c r="F30" s="188"/>
      <c r="G30" s="189"/>
      <c r="H30" s="234">
        <f>H21</f>
        <v>2942.18</v>
      </c>
      <c r="I30" s="235"/>
    </row>
    <row r="31" spans="1:9">
      <c r="A31" s="23" t="s">
        <v>45</v>
      </c>
      <c r="B31" s="231" t="s">
        <v>69</v>
      </c>
      <c r="C31" s="232"/>
      <c r="D31" s="232"/>
      <c r="E31" s="232"/>
      <c r="F31" s="232"/>
      <c r="G31" s="233"/>
      <c r="H31" s="234"/>
      <c r="I31" s="235"/>
    </row>
    <row r="32" spans="1:9">
      <c r="A32" s="22" t="s">
        <v>48</v>
      </c>
      <c r="B32" s="187" t="s">
        <v>70</v>
      </c>
      <c r="C32" s="188"/>
      <c r="D32" s="188"/>
      <c r="E32" s="188"/>
      <c r="F32" s="188"/>
      <c r="G32" s="189"/>
      <c r="H32" s="241">
        <v>0</v>
      </c>
      <c r="I32" s="242"/>
    </row>
    <row r="33" spans="1:9">
      <c r="A33" s="23" t="s">
        <v>50</v>
      </c>
      <c r="B33" s="231" t="s">
        <v>71</v>
      </c>
      <c r="C33" s="232"/>
      <c r="D33" s="232"/>
      <c r="E33" s="232"/>
      <c r="F33" s="232"/>
      <c r="G33" s="233"/>
      <c r="H33" s="234"/>
      <c r="I33" s="235"/>
    </row>
    <row r="34" spans="1:9">
      <c r="A34" s="23" t="s">
        <v>52</v>
      </c>
      <c r="B34" s="231" t="s">
        <v>72</v>
      </c>
      <c r="C34" s="232"/>
      <c r="D34" s="232"/>
      <c r="E34" s="232"/>
      <c r="F34" s="232"/>
      <c r="G34" s="233"/>
      <c r="H34" s="234"/>
      <c r="I34" s="235"/>
    </row>
    <row r="35" spans="1:9">
      <c r="A35" s="23" t="s">
        <v>54</v>
      </c>
      <c r="B35" s="231" t="s">
        <v>73</v>
      </c>
      <c r="C35" s="232"/>
      <c r="D35" s="232"/>
      <c r="E35" s="232"/>
      <c r="F35" s="232"/>
      <c r="G35" s="233"/>
      <c r="H35" s="234"/>
      <c r="I35" s="235"/>
    </row>
    <row r="36" spans="1:9">
      <c r="A36" s="19" t="s">
        <v>58</v>
      </c>
      <c r="B36" s="228" t="s">
        <v>74</v>
      </c>
      <c r="C36" s="229"/>
      <c r="D36" s="229"/>
      <c r="E36" s="229"/>
      <c r="F36" s="229"/>
      <c r="G36" s="230"/>
      <c r="H36" s="234"/>
      <c r="I36" s="235"/>
    </row>
    <row r="37" spans="1:9">
      <c r="A37" s="19" t="s">
        <v>59</v>
      </c>
      <c r="B37" s="228" t="s">
        <v>75</v>
      </c>
      <c r="C37" s="229"/>
      <c r="D37" s="229"/>
      <c r="E37" s="229"/>
      <c r="F37" s="229"/>
      <c r="G37" s="230"/>
      <c r="H37" s="236"/>
      <c r="I37" s="237"/>
    </row>
    <row r="38" spans="1:9">
      <c r="A38" s="147" t="s">
        <v>76</v>
      </c>
      <c r="B38" s="148"/>
      <c r="C38" s="148"/>
      <c r="D38" s="148"/>
      <c r="E38" s="148"/>
      <c r="F38" s="148"/>
      <c r="G38" s="148"/>
      <c r="H38" s="182">
        <f>SUM(H30:H37)</f>
        <v>2942.18</v>
      </c>
      <c r="I38" s="183"/>
    </row>
    <row r="39" spans="1:9">
      <c r="A39" s="238"/>
      <c r="B39" s="239"/>
      <c r="C39" s="239"/>
      <c r="D39" s="239"/>
      <c r="E39" s="239"/>
      <c r="F39" s="239"/>
      <c r="G39" s="239"/>
      <c r="H39" s="239"/>
      <c r="I39" s="240"/>
    </row>
    <row r="40" spans="1:9">
      <c r="A40" s="160" t="s">
        <v>77</v>
      </c>
      <c r="B40" s="161"/>
      <c r="C40" s="161"/>
      <c r="D40" s="161"/>
      <c r="E40" s="161"/>
      <c r="F40" s="161"/>
      <c r="G40" s="161"/>
      <c r="H40" s="161"/>
      <c r="I40" s="162"/>
    </row>
    <row r="41" spans="1:9">
      <c r="A41" s="222" t="s">
        <v>78</v>
      </c>
      <c r="B41" s="223"/>
      <c r="C41" s="223"/>
      <c r="D41" s="223"/>
      <c r="E41" s="223"/>
      <c r="F41" s="223"/>
      <c r="G41" s="223"/>
      <c r="H41" s="223"/>
      <c r="I41" s="224"/>
    </row>
    <row r="42" spans="1:9">
      <c r="A42" s="179" t="s">
        <v>66</v>
      </c>
      <c r="B42" s="180"/>
      <c r="C42" s="180"/>
      <c r="D42" s="180"/>
      <c r="E42" s="180"/>
      <c r="F42" s="180"/>
      <c r="G42" s="181"/>
      <c r="H42" s="221" t="s">
        <v>67</v>
      </c>
      <c r="I42" s="184"/>
    </row>
    <row r="43" spans="1:9">
      <c r="A43" s="225" t="s">
        <v>79</v>
      </c>
      <c r="B43" s="226"/>
      <c r="C43" s="226"/>
      <c r="D43" s="226"/>
      <c r="E43" s="226"/>
      <c r="F43" s="226"/>
      <c r="G43" s="227"/>
      <c r="H43" s="24" t="s">
        <v>80</v>
      </c>
      <c r="I43" s="32" t="s">
        <v>81</v>
      </c>
    </row>
    <row r="44" spans="1:9">
      <c r="A44" s="22" t="s">
        <v>42</v>
      </c>
      <c r="B44" s="228" t="s">
        <v>82</v>
      </c>
      <c r="C44" s="229"/>
      <c r="D44" s="229"/>
      <c r="E44" s="229"/>
      <c r="F44" s="229"/>
      <c r="G44" s="230"/>
      <c r="H44" s="26">
        <v>8.3299999999999999E-2</v>
      </c>
      <c r="I44" s="33">
        <f>H44*($H$38)</f>
        <v>245.08359399999998</v>
      </c>
    </row>
    <row r="45" spans="1:9">
      <c r="A45" s="22" t="s">
        <v>45</v>
      </c>
      <c r="B45" s="228" t="s">
        <v>83</v>
      </c>
      <c r="C45" s="229"/>
      <c r="D45" s="229"/>
      <c r="E45" s="229"/>
      <c r="F45" s="229"/>
      <c r="G45" s="230"/>
      <c r="H45" s="26">
        <v>0.1111</v>
      </c>
      <c r="I45" s="33">
        <f>H45*($H$38)</f>
        <v>326.87619799999999</v>
      </c>
    </row>
    <row r="46" spans="1:9">
      <c r="A46" s="147" t="s">
        <v>76</v>
      </c>
      <c r="B46" s="148"/>
      <c r="C46" s="148"/>
      <c r="D46" s="148"/>
      <c r="E46" s="148"/>
      <c r="F46" s="148"/>
      <c r="G46" s="148"/>
      <c r="H46" s="27">
        <f>SUM(H44:H45)</f>
        <v>0.19440000000000002</v>
      </c>
      <c r="I46" s="34">
        <f>SUM(I44:I45)</f>
        <v>571.95979199999999</v>
      </c>
    </row>
    <row r="47" spans="1:9">
      <c r="A47" s="213"/>
      <c r="B47" s="214"/>
      <c r="C47" s="214"/>
      <c r="D47" s="214"/>
      <c r="E47" s="214"/>
      <c r="F47" s="214"/>
      <c r="G47" s="214"/>
      <c r="H47" s="214"/>
      <c r="I47" s="215"/>
    </row>
    <row r="48" spans="1:9">
      <c r="A48" s="196" t="s">
        <v>84</v>
      </c>
      <c r="B48" s="197"/>
      <c r="C48" s="197"/>
      <c r="D48" s="197"/>
      <c r="E48" s="197"/>
      <c r="F48" s="197"/>
      <c r="G48" s="197"/>
      <c r="H48" s="197"/>
      <c r="I48" s="198"/>
    </row>
    <row r="49" spans="1:32">
      <c r="A49" s="179" t="s">
        <v>66</v>
      </c>
      <c r="B49" s="180"/>
      <c r="C49" s="180"/>
      <c r="D49" s="180"/>
      <c r="E49" s="180"/>
      <c r="F49" s="180"/>
      <c r="G49" s="181"/>
      <c r="H49" s="221" t="s">
        <v>67</v>
      </c>
      <c r="I49" s="184"/>
    </row>
    <row r="50" spans="1:32">
      <c r="A50" s="185" t="s">
        <v>79</v>
      </c>
      <c r="B50" s="186"/>
      <c r="C50" s="186"/>
      <c r="D50" s="186"/>
      <c r="E50" s="186"/>
      <c r="F50" s="186"/>
      <c r="G50" s="186"/>
      <c r="H50" s="24" t="s">
        <v>80</v>
      </c>
      <c r="I50" s="32" t="s">
        <v>81</v>
      </c>
    </row>
    <row r="51" spans="1:32">
      <c r="A51" s="22" t="s">
        <v>42</v>
      </c>
      <c r="B51" s="176" t="s">
        <v>85</v>
      </c>
      <c r="C51" s="176"/>
      <c r="D51" s="176"/>
      <c r="E51" s="176"/>
      <c r="F51" s="176"/>
      <c r="G51" s="176"/>
      <c r="H51" s="28">
        <v>0.2</v>
      </c>
      <c r="I51" s="35">
        <f>H51*($I$46+$H$38)</f>
        <v>702.82795840000006</v>
      </c>
    </row>
    <row r="52" spans="1:32">
      <c r="A52" s="22" t="s">
        <v>45</v>
      </c>
      <c r="B52" s="176" t="s">
        <v>86</v>
      </c>
      <c r="C52" s="176"/>
      <c r="D52" s="176"/>
      <c r="E52" s="176"/>
      <c r="F52" s="176"/>
      <c r="G52" s="176"/>
      <c r="H52" s="28">
        <v>1.4999999999999999E-2</v>
      </c>
      <c r="I52" s="35">
        <f t="shared" ref="I52:I58" si="0">H52*($I$46+$H$38)</f>
        <v>52.712096879999997</v>
      </c>
    </row>
    <row r="53" spans="1:32">
      <c r="A53" s="22" t="s">
        <v>48</v>
      </c>
      <c r="B53" s="176" t="s">
        <v>87</v>
      </c>
      <c r="C53" s="176"/>
      <c r="D53" s="176"/>
      <c r="E53" s="176"/>
      <c r="F53" s="176"/>
      <c r="G53" s="176"/>
      <c r="H53" s="28">
        <v>0.01</v>
      </c>
      <c r="I53" s="35">
        <f t="shared" si="0"/>
        <v>35.141397920000003</v>
      </c>
    </row>
    <row r="54" spans="1:32">
      <c r="A54" s="22" t="s">
        <v>50</v>
      </c>
      <c r="B54" s="176" t="s">
        <v>88</v>
      </c>
      <c r="C54" s="176"/>
      <c r="D54" s="176"/>
      <c r="E54" s="176"/>
      <c r="F54" s="176"/>
      <c r="G54" s="176"/>
      <c r="H54" s="28">
        <v>2E-3</v>
      </c>
      <c r="I54" s="35">
        <f t="shared" si="0"/>
        <v>7.0282795839999999</v>
      </c>
    </row>
    <row r="55" spans="1:32">
      <c r="A55" s="22" t="s">
        <v>52</v>
      </c>
      <c r="B55" s="176" t="s">
        <v>89</v>
      </c>
      <c r="C55" s="176"/>
      <c r="D55" s="176"/>
      <c r="E55" s="176"/>
      <c r="F55" s="176"/>
      <c r="G55" s="176"/>
      <c r="H55" s="28">
        <v>2.5000000000000001E-2</v>
      </c>
      <c r="I55" s="35">
        <f t="shared" si="0"/>
        <v>87.853494800000007</v>
      </c>
    </row>
    <row r="56" spans="1:32">
      <c r="A56" s="22" t="s">
        <v>54</v>
      </c>
      <c r="B56" s="176" t="s">
        <v>90</v>
      </c>
      <c r="C56" s="176"/>
      <c r="D56" s="176"/>
      <c r="E56" s="176"/>
      <c r="F56" s="176"/>
      <c r="G56" s="176"/>
      <c r="H56" s="28">
        <v>6.0000000000000001E-3</v>
      </c>
      <c r="I56" s="35">
        <f t="shared" si="0"/>
        <v>21.084838752</v>
      </c>
    </row>
    <row r="57" spans="1:32" s="1" customFormat="1">
      <c r="A57" s="19" t="s">
        <v>58</v>
      </c>
      <c r="B57" s="115" t="s">
        <v>186</v>
      </c>
      <c r="C57" s="20"/>
      <c r="D57" s="20"/>
      <c r="E57" s="20"/>
      <c r="F57" s="20"/>
      <c r="G57" s="20"/>
      <c r="H57" s="29">
        <f>(1.4813*3)/100</f>
        <v>4.4438999999999999E-2</v>
      </c>
      <c r="I57" s="36">
        <f t="shared" si="0"/>
        <v>156.164858216688</v>
      </c>
    </row>
    <row r="58" spans="1:32">
      <c r="A58" s="22" t="s">
        <v>59</v>
      </c>
      <c r="B58" s="176" t="s">
        <v>91</v>
      </c>
      <c r="C58" s="176"/>
      <c r="D58" s="176"/>
      <c r="E58" s="176"/>
      <c r="F58" s="176"/>
      <c r="G58" s="176"/>
      <c r="H58" s="28">
        <v>0.08</v>
      </c>
      <c r="I58" s="35">
        <f t="shared" si="0"/>
        <v>281.13118336000002</v>
      </c>
    </row>
    <row r="59" spans="1:32">
      <c r="A59" s="147" t="s">
        <v>76</v>
      </c>
      <c r="B59" s="148"/>
      <c r="C59" s="148"/>
      <c r="D59" s="148"/>
      <c r="E59" s="148"/>
      <c r="F59" s="148"/>
      <c r="G59" s="148"/>
      <c r="H59" s="30">
        <f>SUM(H51:H58)</f>
        <v>0.38243900000000008</v>
      </c>
      <c r="I59" s="37">
        <f>SUM(I51:I58)</f>
        <v>1343.944107912688</v>
      </c>
    </row>
    <row r="60" spans="1:32">
      <c r="A60" s="213"/>
      <c r="B60" s="214"/>
      <c r="C60" s="214"/>
      <c r="D60" s="214"/>
      <c r="E60" s="214"/>
      <c r="F60" s="214"/>
      <c r="G60" s="214"/>
      <c r="H60" s="214"/>
      <c r="I60" s="215"/>
    </row>
    <row r="61" spans="1:32">
      <c r="A61" s="196" t="s">
        <v>92</v>
      </c>
      <c r="B61" s="197"/>
      <c r="C61" s="197"/>
      <c r="D61" s="197"/>
      <c r="E61" s="197"/>
      <c r="F61" s="197"/>
      <c r="G61" s="197"/>
      <c r="H61" s="197"/>
      <c r="I61" s="198"/>
    </row>
    <row r="62" spans="1:32">
      <c r="A62" s="199" t="s">
        <v>66</v>
      </c>
      <c r="B62" s="200"/>
      <c r="C62" s="200"/>
      <c r="D62" s="200"/>
      <c r="E62" s="200"/>
      <c r="F62" s="200"/>
      <c r="G62" s="200"/>
      <c r="H62" s="200" t="s">
        <v>67</v>
      </c>
      <c r="I62" s="201"/>
    </row>
    <row r="63" spans="1:32">
      <c r="A63" s="22" t="s">
        <v>42</v>
      </c>
      <c r="B63" s="176" t="s">
        <v>93</v>
      </c>
      <c r="C63" s="176"/>
      <c r="D63" s="176"/>
      <c r="E63" s="176"/>
      <c r="F63" s="176"/>
      <c r="G63" s="176"/>
      <c r="H63" s="216">
        <v>0</v>
      </c>
      <c r="I63" s="217"/>
      <c r="AE63" s="4"/>
      <c r="AF63" s="4"/>
    </row>
    <row r="64" spans="1:32" s="1" customFormat="1">
      <c r="A64" s="19" t="s">
        <v>45</v>
      </c>
      <c r="B64" s="202" t="s">
        <v>94</v>
      </c>
      <c r="C64" s="202"/>
      <c r="D64" s="202"/>
      <c r="E64" s="202"/>
      <c r="F64" s="202"/>
      <c r="G64" s="202"/>
      <c r="H64" s="216">
        <v>505.99</v>
      </c>
      <c r="I64" s="217"/>
    </row>
    <row r="65" spans="1:12" s="1" customFormat="1">
      <c r="A65" s="19" t="s">
        <v>48</v>
      </c>
      <c r="B65" s="202" t="s">
        <v>95</v>
      </c>
      <c r="C65" s="202"/>
      <c r="D65" s="202"/>
      <c r="E65" s="202"/>
      <c r="F65" s="202"/>
      <c r="G65" s="202"/>
      <c r="H65" s="216">
        <v>0</v>
      </c>
      <c r="I65" s="217"/>
    </row>
    <row r="66" spans="1:12" s="1" customFormat="1">
      <c r="A66" s="19" t="s">
        <v>50</v>
      </c>
      <c r="B66" s="202" t="s">
        <v>187</v>
      </c>
      <c r="C66" s="202"/>
      <c r="D66" s="202"/>
      <c r="E66" s="202"/>
      <c r="F66" s="202"/>
      <c r="G66" s="202"/>
      <c r="H66" s="216">
        <v>60.75</v>
      </c>
      <c r="I66" s="217"/>
      <c r="K66" s="2"/>
      <c r="L66" s="2"/>
    </row>
    <row r="67" spans="1:12" s="1" customFormat="1">
      <c r="A67" s="19" t="s">
        <v>52</v>
      </c>
      <c r="B67" s="202" t="s">
        <v>96</v>
      </c>
      <c r="C67" s="202"/>
      <c r="D67" s="202"/>
      <c r="E67" s="202"/>
      <c r="F67" s="202"/>
      <c r="G67" s="202"/>
      <c r="H67" s="216">
        <v>4.6100000000000003</v>
      </c>
      <c r="I67" s="217"/>
      <c r="K67" s="2"/>
      <c r="L67" s="2"/>
    </row>
    <row r="68" spans="1:12" s="1" customFormat="1">
      <c r="A68" s="19" t="s">
        <v>54</v>
      </c>
      <c r="B68" s="228" t="s">
        <v>97</v>
      </c>
      <c r="C68" s="229"/>
      <c r="D68" s="229"/>
      <c r="E68" s="229"/>
      <c r="F68" s="229"/>
      <c r="G68" s="230"/>
      <c r="H68" s="296"/>
      <c r="I68" s="297"/>
    </row>
    <row r="69" spans="1:12">
      <c r="A69" s="147" t="s">
        <v>76</v>
      </c>
      <c r="B69" s="148"/>
      <c r="C69" s="148"/>
      <c r="D69" s="148"/>
      <c r="E69" s="148"/>
      <c r="F69" s="148"/>
      <c r="G69" s="148"/>
      <c r="H69" s="182">
        <f>SUM(H63:I68)</f>
        <v>571.35</v>
      </c>
      <c r="I69" s="183"/>
    </row>
    <row r="70" spans="1:12">
      <c r="A70" s="213"/>
      <c r="B70" s="214"/>
      <c r="C70" s="214"/>
      <c r="D70" s="214"/>
      <c r="E70" s="214"/>
      <c r="F70" s="214"/>
      <c r="G70" s="214"/>
      <c r="H70" s="214"/>
      <c r="I70" s="215"/>
    </row>
    <row r="71" spans="1:12">
      <c r="A71" s="196" t="s">
        <v>98</v>
      </c>
      <c r="B71" s="197"/>
      <c r="C71" s="197"/>
      <c r="D71" s="197"/>
      <c r="E71" s="197"/>
      <c r="F71" s="197"/>
      <c r="G71" s="197"/>
      <c r="H71" s="197"/>
      <c r="I71" s="198"/>
    </row>
    <row r="72" spans="1:12">
      <c r="A72" s="199" t="s">
        <v>66</v>
      </c>
      <c r="B72" s="200"/>
      <c r="C72" s="200"/>
      <c r="D72" s="200"/>
      <c r="E72" s="200"/>
      <c r="F72" s="200"/>
      <c r="G72" s="200"/>
      <c r="H72" s="200" t="s">
        <v>67</v>
      </c>
      <c r="I72" s="201"/>
    </row>
    <row r="73" spans="1:12">
      <c r="A73" s="185" t="s">
        <v>79</v>
      </c>
      <c r="B73" s="186"/>
      <c r="C73" s="186"/>
      <c r="D73" s="186"/>
      <c r="E73" s="186"/>
      <c r="F73" s="186"/>
      <c r="G73" s="186"/>
      <c r="H73" s="24" t="s">
        <v>80</v>
      </c>
      <c r="I73" s="32" t="s">
        <v>81</v>
      </c>
    </row>
    <row r="74" spans="1:12">
      <c r="A74" s="38" t="s">
        <v>99</v>
      </c>
      <c r="B74" s="187" t="s">
        <v>100</v>
      </c>
      <c r="C74" s="188"/>
      <c r="D74" s="188"/>
      <c r="E74" s="188"/>
      <c r="F74" s="188"/>
      <c r="G74" s="189"/>
      <c r="H74" s="39">
        <f>H46</f>
        <v>0.19440000000000002</v>
      </c>
      <c r="I74" s="33">
        <f>I46</f>
        <v>571.95979199999999</v>
      </c>
    </row>
    <row r="75" spans="1:12">
      <c r="A75" s="38" t="s">
        <v>101</v>
      </c>
      <c r="B75" s="187" t="s">
        <v>102</v>
      </c>
      <c r="C75" s="188"/>
      <c r="D75" s="188"/>
      <c r="E75" s="188"/>
      <c r="F75" s="188"/>
      <c r="G75" s="189"/>
      <c r="H75" s="39">
        <f>H59</f>
        <v>0.38243900000000008</v>
      </c>
      <c r="I75" s="33">
        <f>I59</f>
        <v>1343.944107912688</v>
      </c>
    </row>
    <row r="76" spans="1:12">
      <c r="A76" s="38" t="s">
        <v>103</v>
      </c>
      <c r="B76" s="187" t="s">
        <v>104</v>
      </c>
      <c r="C76" s="188"/>
      <c r="D76" s="188"/>
      <c r="E76" s="188"/>
      <c r="F76" s="188"/>
      <c r="G76" s="189"/>
      <c r="H76" s="40"/>
      <c r="I76" s="33">
        <f>H69</f>
        <v>571.35</v>
      </c>
    </row>
    <row r="77" spans="1:12">
      <c r="A77" s="147" t="s">
        <v>76</v>
      </c>
      <c r="B77" s="148"/>
      <c r="C77" s="148"/>
      <c r="D77" s="148"/>
      <c r="E77" s="148"/>
      <c r="F77" s="148"/>
      <c r="G77" s="148"/>
      <c r="H77" s="40"/>
      <c r="I77" s="34">
        <f>SUM(I74:I76)</f>
        <v>2487.2538999126878</v>
      </c>
    </row>
    <row r="78" spans="1:12">
      <c r="A78" s="210"/>
      <c r="B78" s="211"/>
      <c r="C78" s="211"/>
      <c r="D78" s="211"/>
      <c r="E78" s="211"/>
      <c r="F78" s="211"/>
      <c r="G78" s="211"/>
      <c r="H78" s="211"/>
      <c r="I78" s="212"/>
    </row>
    <row r="79" spans="1:12">
      <c r="A79" s="160" t="s">
        <v>105</v>
      </c>
      <c r="B79" s="161"/>
      <c r="C79" s="161"/>
      <c r="D79" s="161"/>
      <c r="E79" s="161"/>
      <c r="F79" s="161"/>
      <c r="G79" s="161"/>
      <c r="H79" s="161"/>
      <c r="I79" s="162"/>
    </row>
    <row r="80" spans="1:12">
      <c r="A80" s="193" t="s">
        <v>66</v>
      </c>
      <c r="B80" s="194"/>
      <c r="C80" s="194"/>
      <c r="D80" s="194"/>
      <c r="E80" s="194"/>
      <c r="F80" s="194"/>
      <c r="G80" s="194"/>
      <c r="H80" s="194" t="s">
        <v>67</v>
      </c>
      <c r="I80" s="195"/>
    </row>
    <row r="81" spans="1:32">
      <c r="A81" s="185" t="s">
        <v>79</v>
      </c>
      <c r="B81" s="186"/>
      <c r="C81" s="186"/>
      <c r="D81" s="186"/>
      <c r="E81" s="186"/>
      <c r="F81" s="186"/>
      <c r="G81" s="186"/>
      <c r="H81" s="24" t="s">
        <v>80</v>
      </c>
      <c r="I81" s="32" t="s">
        <v>81</v>
      </c>
    </row>
    <row r="82" spans="1:32">
      <c r="A82" s="22" t="s">
        <v>42</v>
      </c>
      <c r="B82" s="176" t="s">
        <v>106</v>
      </c>
      <c r="C82" s="176"/>
      <c r="D82" s="176"/>
      <c r="E82" s="176"/>
      <c r="F82" s="176"/>
      <c r="G82" s="176"/>
      <c r="H82" s="26">
        <v>4.1999999999999997E-3</v>
      </c>
      <c r="I82" s="33">
        <f>H82*$H$38</f>
        <v>12.357155999999998</v>
      </c>
    </row>
    <row r="83" spans="1:32">
      <c r="A83" s="22" t="s">
        <v>45</v>
      </c>
      <c r="B83" s="176" t="s">
        <v>107</v>
      </c>
      <c r="C83" s="176"/>
      <c r="D83" s="176"/>
      <c r="E83" s="176"/>
      <c r="F83" s="176"/>
      <c r="G83" s="176"/>
      <c r="H83" s="26">
        <v>2.9999999999999997E-4</v>
      </c>
      <c r="I83" s="33">
        <f t="shared" ref="I83:I87" si="1">H83*$H$38</f>
        <v>0.88265399999999983</v>
      </c>
    </row>
    <row r="84" spans="1:32">
      <c r="A84" s="22" t="s">
        <v>48</v>
      </c>
      <c r="B84" s="176" t="s">
        <v>108</v>
      </c>
      <c r="C84" s="176"/>
      <c r="D84" s="176"/>
      <c r="E84" s="176"/>
      <c r="F84" s="176"/>
      <c r="G84" s="176"/>
      <c r="H84" s="26">
        <v>3.4799999999999998E-2</v>
      </c>
      <c r="I84" s="33">
        <f t="shared" si="1"/>
        <v>102.38786399999999</v>
      </c>
    </row>
    <row r="85" spans="1:32">
      <c r="A85" s="22" t="s">
        <v>50</v>
      </c>
      <c r="B85" s="176" t="s">
        <v>109</v>
      </c>
      <c r="C85" s="176"/>
      <c r="D85" s="176"/>
      <c r="E85" s="176"/>
      <c r="F85" s="176"/>
      <c r="G85" s="176"/>
      <c r="H85" s="26">
        <v>1.9400000000000001E-2</v>
      </c>
      <c r="I85" s="33">
        <f t="shared" si="1"/>
        <v>57.078291999999998</v>
      </c>
    </row>
    <row r="86" spans="1:32">
      <c r="A86" s="22" t="s">
        <v>52</v>
      </c>
      <c r="B86" s="206" t="s">
        <v>110</v>
      </c>
      <c r="C86" s="206"/>
      <c r="D86" s="206"/>
      <c r="E86" s="206"/>
      <c r="F86" s="206"/>
      <c r="G86" s="206"/>
      <c r="H86" s="26">
        <f>H85*H59</f>
        <v>7.4193166000000015E-3</v>
      </c>
      <c r="I86" s="33">
        <f t="shared" si="1"/>
        <v>21.828964914188003</v>
      </c>
    </row>
    <row r="87" spans="1:32">
      <c r="A87" s="22" t="s">
        <v>54</v>
      </c>
      <c r="B87" s="176" t="s">
        <v>111</v>
      </c>
      <c r="C87" s="176"/>
      <c r="D87" s="176"/>
      <c r="E87" s="176"/>
      <c r="F87" s="176"/>
      <c r="G87" s="176"/>
      <c r="H87" s="26">
        <v>5.9999999999999995E-4</v>
      </c>
      <c r="I87" s="33">
        <f t="shared" si="1"/>
        <v>1.7653079999999997</v>
      </c>
    </row>
    <row r="88" spans="1:32">
      <c r="A88" s="147" t="s">
        <v>76</v>
      </c>
      <c r="B88" s="148"/>
      <c r="C88" s="148"/>
      <c r="D88" s="148"/>
      <c r="E88" s="148"/>
      <c r="F88" s="148"/>
      <c r="G88" s="148"/>
      <c r="H88" s="41">
        <f>SUM(H82:H87)</f>
        <v>6.6719316599999995E-2</v>
      </c>
      <c r="I88" s="34">
        <f>SUM(I82:I87)</f>
        <v>196.30023891418799</v>
      </c>
    </row>
    <row r="89" spans="1:32">
      <c r="A89" s="42"/>
      <c r="B89" s="43"/>
      <c r="C89" s="43"/>
      <c r="D89" s="43"/>
      <c r="E89" s="43"/>
      <c r="F89" s="43"/>
      <c r="G89" s="44"/>
      <c r="H89" s="26"/>
      <c r="I89" s="33"/>
    </row>
    <row r="90" spans="1:32" s="2" customFormat="1">
      <c r="A90" s="158" t="s">
        <v>112</v>
      </c>
      <c r="B90" s="159"/>
      <c r="C90" s="159"/>
      <c r="D90" s="159"/>
      <c r="E90" s="159"/>
      <c r="F90" s="159"/>
      <c r="G90" s="159"/>
      <c r="H90" s="45"/>
      <c r="I90" s="48">
        <f>$I$88+$I$77+$H$38</f>
        <v>5625.734138826876</v>
      </c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</row>
    <row r="91" spans="1:32" s="2" customFormat="1">
      <c r="A91" s="160" t="s">
        <v>113</v>
      </c>
      <c r="B91" s="161"/>
      <c r="C91" s="161"/>
      <c r="D91" s="161"/>
      <c r="E91" s="161"/>
      <c r="F91" s="161"/>
      <c r="G91" s="161"/>
      <c r="H91" s="161"/>
      <c r="I91" s="162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</row>
    <row r="92" spans="1:32" s="2" customFormat="1">
      <c r="A92" s="207" t="s">
        <v>114</v>
      </c>
      <c r="B92" s="208"/>
      <c r="C92" s="208"/>
      <c r="D92" s="208"/>
      <c r="E92" s="208"/>
      <c r="F92" s="208"/>
      <c r="G92" s="208"/>
      <c r="H92" s="208"/>
      <c r="I92" s="209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</row>
    <row r="93" spans="1:32" s="2" customFormat="1">
      <c r="A93" s="199" t="s">
        <v>66</v>
      </c>
      <c r="B93" s="200"/>
      <c r="C93" s="200"/>
      <c r="D93" s="200"/>
      <c r="E93" s="200"/>
      <c r="F93" s="200"/>
      <c r="G93" s="200"/>
      <c r="H93" s="200" t="s">
        <v>67</v>
      </c>
      <c r="I93" s="20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</row>
    <row r="94" spans="1:32" s="2" customFormat="1">
      <c r="A94" s="185" t="s">
        <v>79</v>
      </c>
      <c r="B94" s="186"/>
      <c r="C94" s="186"/>
      <c r="D94" s="186"/>
      <c r="E94" s="186"/>
      <c r="F94" s="186"/>
      <c r="G94" s="186"/>
      <c r="H94" s="24" t="s">
        <v>80</v>
      </c>
      <c r="I94" s="32" t="s">
        <v>81</v>
      </c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</row>
    <row r="95" spans="1:32" s="2" customFormat="1">
      <c r="A95" s="22" t="s">
        <v>42</v>
      </c>
      <c r="B95" s="176" t="s">
        <v>115</v>
      </c>
      <c r="C95" s="176"/>
      <c r="D95" s="176"/>
      <c r="E95" s="176"/>
      <c r="F95" s="176"/>
      <c r="G95" s="176"/>
      <c r="H95" s="26">
        <v>9.2999999999999992E-3</v>
      </c>
      <c r="I95" s="33">
        <f>H95*I90</f>
        <v>52.319327491089943</v>
      </c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</row>
    <row r="96" spans="1:32">
      <c r="A96" s="22" t="s">
        <v>45</v>
      </c>
      <c r="B96" s="176" t="s">
        <v>116</v>
      </c>
      <c r="C96" s="176"/>
      <c r="D96" s="176"/>
      <c r="E96" s="176"/>
      <c r="F96" s="176"/>
      <c r="G96" s="176"/>
      <c r="H96" s="26">
        <v>2.8E-3</v>
      </c>
      <c r="I96" s="33">
        <f>H96*I90</f>
        <v>15.752055588715253</v>
      </c>
    </row>
    <row r="97" spans="1:9">
      <c r="A97" s="22" t="s">
        <v>48</v>
      </c>
      <c r="B97" s="176" t="s">
        <v>117</v>
      </c>
      <c r="C97" s="176"/>
      <c r="D97" s="176"/>
      <c r="E97" s="176"/>
      <c r="F97" s="176"/>
      <c r="G97" s="176"/>
      <c r="H97" s="26">
        <v>2.0000000000000001E-4</v>
      </c>
      <c r="I97" s="33">
        <f>H97*I90</f>
        <v>1.1251468277653753</v>
      </c>
    </row>
    <row r="98" spans="1:9">
      <c r="A98" s="22" t="s">
        <v>50</v>
      </c>
      <c r="B98" s="176" t="s">
        <v>118</v>
      </c>
      <c r="C98" s="176"/>
      <c r="D98" s="176"/>
      <c r="E98" s="176"/>
      <c r="F98" s="176"/>
      <c r="G98" s="176"/>
      <c r="H98" s="26">
        <v>3.3E-3</v>
      </c>
      <c r="I98" s="33">
        <f>H98*I90</f>
        <v>18.56492265812869</v>
      </c>
    </row>
    <row r="99" spans="1:9">
      <c r="A99" s="22" t="s">
        <v>52</v>
      </c>
      <c r="B99" s="176" t="s">
        <v>119</v>
      </c>
      <c r="C99" s="176"/>
      <c r="D99" s="176"/>
      <c r="E99" s="176"/>
      <c r="F99" s="176"/>
      <c r="G99" s="176"/>
      <c r="H99" s="26">
        <v>6.9999999999999999E-4</v>
      </c>
      <c r="I99" s="33">
        <f>H99*I90</f>
        <v>3.9380138971788132</v>
      </c>
    </row>
    <row r="100" spans="1:9">
      <c r="A100" s="22" t="s">
        <v>54</v>
      </c>
      <c r="B100" s="176" t="s">
        <v>120</v>
      </c>
      <c r="C100" s="176"/>
      <c r="D100" s="176"/>
      <c r="E100" s="176"/>
      <c r="F100" s="176"/>
      <c r="G100" s="176"/>
      <c r="H100" s="26">
        <v>1.3899999999999999E-2</v>
      </c>
      <c r="I100" s="33">
        <f>H100*I90</f>
        <v>78.197704529693567</v>
      </c>
    </row>
    <row r="101" spans="1:9">
      <c r="A101" s="147" t="s">
        <v>76</v>
      </c>
      <c r="B101" s="148"/>
      <c r="C101" s="148"/>
      <c r="D101" s="148"/>
      <c r="E101" s="148"/>
      <c r="F101" s="148"/>
      <c r="G101" s="148"/>
      <c r="H101" s="41">
        <f>SUM(H95:H100)</f>
        <v>3.0199999999999998E-2</v>
      </c>
      <c r="I101" s="34">
        <f>SUM(I95:I100)</f>
        <v>169.89717099257166</v>
      </c>
    </row>
    <row r="102" spans="1:9">
      <c r="A102" s="203"/>
      <c r="B102" s="204"/>
      <c r="C102" s="204"/>
      <c r="D102" s="204"/>
      <c r="E102" s="204"/>
      <c r="F102" s="204"/>
      <c r="G102" s="204"/>
      <c r="H102" s="204"/>
      <c r="I102" s="205"/>
    </row>
    <row r="103" spans="1:9">
      <c r="A103" s="196" t="s">
        <v>121</v>
      </c>
      <c r="B103" s="197"/>
      <c r="C103" s="197"/>
      <c r="D103" s="197"/>
      <c r="E103" s="197"/>
      <c r="F103" s="197"/>
      <c r="G103" s="197"/>
      <c r="H103" s="197"/>
      <c r="I103" s="198"/>
    </row>
    <row r="104" spans="1:9">
      <c r="A104" s="199" t="s">
        <v>66</v>
      </c>
      <c r="B104" s="200"/>
      <c r="C104" s="200"/>
      <c r="D104" s="200"/>
      <c r="E104" s="200"/>
      <c r="F104" s="200"/>
      <c r="G104" s="200"/>
      <c r="H104" s="200" t="s">
        <v>67</v>
      </c>
      <c r="I104" s="201"/>
    </row>
    <row r="105" spans="1:9">
      <c r="A105" s="185" t="s">
        <v>122</v>
      </c>
      <c r="B105" s="186"/>
      <c r="C105" s="186"/>
      <c r="D105" s="186"/>
      <c r="E105" s="186"/>
      <c r="F105" s="186"/>
      <c r="G105" s="186"/>
      <c r="H105" s="24" t="s">
        <v>80</v>
      </c>
      <c r="I105" s="32" t="s">
        <v>81</v>
      </c>
    </row>
    <row r="106" spans="1:9" s="1" customFormat="1">
      <c r="A106" s="19" t="s">
        <v>42</v>
      </c>
      <c r="B106" s="202" t="s">
        <v>123</v>
      </c>
      <c r="C106" s="202"/>
      <c r="D106" s="202"/>
      <c r="E106" s="202"/>
      <c r="F106" s="202"/>
      <c r="G106" s="202"/>
      <c r="H106" s="46" t="s">
        <v>31</v>
      </c>
      <c r="I106" s="49">
        <v>0</v>
      </c>
    </row>
    <row r="107" spans="1:9">
      <c r="A107" s="147" t="s">
        <v>76</v>
      </c>
      <c r="B107" s="148"/>
      <c r="C107" s="148"/>
      <c r="D107" s="148"/>
      <c r="E107" s="148"/>
      <c r="F107" s="148"/>
      <c r="G107" s="148"/>
      <c r="H107" s="24"/>
      <c r="I107" s="34">
        <f>SUM(I106)</f>
        <v>0</v>
      </c>
    </row>
    <row r="108" spans="1:9">
      <c r="A108" s="203"/>
      <c r="B108" s="204"/>
      <c r="C108" s="204"/>
      <c r="D108" s="204"/>
      <c r="E108" s="204"/>
      <c r="F108" s="204"/>
      <c r="G108" s="204"/>
      <c r="H108" s="204"/>
      <c r="I108" s="205"/>
    </row>
    <row r="109" spans="1:9">
      <c r="A109" s="196" t="s">
        <v>124</v>
      </c>
      <c r="B109" s="197"/>
      <c r="C109" s="197"/>
      <c r="D109" s="197"/>
      <c r="E109" s="197"/>
      <c r="F109" s="197"/>
      <c r="G109" s="197"/>
      <c r="H109" s="197"/>
      <c r="I109" s="198"/>
    </row>
    <row r="110" spans="1:9">
      <c r="A110" s="147" t="s">
        <v>66</v>
      </c>
      <c r="B110" s="148"/>
      <c r="C110" s="148"/>
      <c r="D110" s="148"/>
      <c r="E110" s="148"/>
      <c r="F110" s="148"/>
      <c r="G110" s="148"/>
      <c r="H110" s="200" t="s">
        <v>67</v>
      </c>
      <c r="I110" s="201"/>
    </row>
    <row r="111" spans="1:9">
      <c r="A111" s="185" t="s">
        <v>79</v>
      </c>
      <c r="B111" s="186"/>
      <c r="C111" s="186"/>
      <c r="D111" s="186"/>
      <c r="E111" s="186"/>
      <c r="F111" s="186"/>
      <c r="G111" s="186"/>
      <c r="H111" s="24" t="s">
        <v>80</v>
      </c>
      <c r="I111" s="32" t="s">
        <v>81</v>
      </c>
    </row>
    <row r="112" spans="1:9">
      <c r="A112" s="22" t="s">
        <v>125</v>
      </c>
      <c r="B112" s="187" t="s">
        <v>126</v>
      </c>
      <c r="C112" s="188"/>
      <c r="D112" s="188"/>
      <c r="E112" s="188"/>
      <c r="F112" s="188"/>
      <c r="G112" s="189"/>
      <c r="H112" s="39">
        <f>H101</f>
        <v>3.0199999999999998E-2</v>
      </c>
      <c r="I112" s="50">
        <f>I101</f>
        <v>169.89717099257166</v>
      </c>
    </row>
    <row r="113" spans="1:32">
      <c r="A113" s="22" t="s">
        <v>127</v>
      </c>
      <c r="B113" s="187" t="s">
        <v>128</v>
      </c>
      <c r="C113" s="188"/>
      <c r="D113" s="188"/>
      <c r="E113" s="188"/>
      <c r="F113" s="188"/>
      <c r="G113" s="189"/>
      <c r="H113" s="40"/>
      <c r="I113" s="50">
        <f>I107</f>
        <v>0</v>
      </c>
    </row>
    <row r="114" spans="1:32">
      <c r="A114" s="179" t="s">
        <v>76</v>
      </c>
      <c r="B114" s="180"/>
      <c r="C114" s="180"/>
      <c r="D114" s="180"/>
      <c r="E114" s="180"/>
      <c r="F114" s="180"/>
      <c r="G114" s="181"/>
      <c r="H114" s="24"/>
      <c r="I114" s="51">
        <f>SUM(I112:I113)</f>
        <v>169.89717099257166</v>
      </c>
    </row>
    <row r="115" spans="1:32">
      <c r="A115" s="190"/>
      <c r="B115" s="191"/>
      <c r="C115" s="191"/>
      <c r="D115" s="191"/>
      <c r="E115" s="191"/>
      <c r="F115" s="191"/>
      <c r="G115" s="191"/>
      <c r="H115" s="191"/>
      <c r="I115" s="192"/>
    </row>
    <row r="116" spans="1:32">
      <c r="A116" s="160" t="s">
        <v>129</v>
      </c>
      <c r="B116" s="161"/>
      <c r="C116" s="161"/>
      <c r="D116" s="161"/>
      <c r="E116" s="161"/>
      <c r="F116" s="161"/>
      <c r="G116" s="161"/>
      <c r="H116" s="161"/>
      <c r="I116" s="162"/>
    </row>
    <row r="117" spans="1:32">
      <c r="A117" s="193" t="s">
        <v>66</v>
      </c>
      <c r="B117" s="194"/>
      <c r="C117" s="194"/>
      <c r="D117" s="194"/>
      <c r="E117" s="194"/>
      <c r="F117" s="194"/>
      <c r="G117" s="194"/>
      <c r="H117" s="194" t="s">
        <v>67</v>
      </c>
      <c r="I117" s="195"/>
    </row>
    <row r="118" spans="1:32">
      <c r="A118" s="22" t="s">
        <v>42</v>
      </c>
      <c r="B118" s="176" t="s">
        <v>130</v>
      </c>
      <c r="C118" s="176"/>
      <c r="D118" s="176"/>
      <c r="E118" s="176"/>
      <c r="F118" s="176"/>
      <c r="G118" s="176"/>
      <c r="H118" s="177">
        <v>26.58</v>
      </c>
      <c r="I118" s="178"/>
    </row>
    <row r="119" spans="1:32">
      <c r="A119" s="22" t="s">
        <v>45</v>
      </c>
      <c r="B119" s="176" t="s">
        <v>131</v>
      </c>
      <c r="C119" s="176"/>
      <c r="D119" s="176"/>
      <c r="E119" s="176"/>
      <c r="F119" s="176"/>
      <c r="G119" s="176"/>
      <c r="H119" s="177"/>
      <c r="I119" s="178"/>
    </row>
    <row r="120" spans="1:32">
      <c r="A120" s="22" t="s">
        <v>48</v>
      </c>
      <c r="B120" s="176" t="s">
        <v>132</v>
      </c>
      <c r="C120" s="176"/>
      <c r="D120" s="176"/>
      <c r="E120" s="176"/>
      <c r="F120" s="176"/>
      <c r="G120" s="176"/>
      <c r="H120" s="177"/>
      <c r="I120" s="178"/>
    </row>
    <row r="121" spans="1:32">
      <c r="A121" s="22" t="s">
        <v>50</v>
      </c>
      <c r="B121" s="176" t="s">
        <v>133</v>
      </c>
      <c r="C121" s="176"/>
      <c r="D121" s="176"/>
      <c r="E121" s="176"/>
      <c r="F121" s="176"/>
      <c r="G121" s="176"/>
      <c r="H121" s="177">
        <v>8.92</v>
      </c>
      <c r="I121" s="178"/>
    </row>
    <row r="122" spans="1:32">
      <c r="A122" s="179" t="s">
        <v>76</v>
      </c>
      <c r="B122" s="180"/>
      <c r="C122" s="180"/>
      <c r="D122" s="180"/>
      <c r="E122" s="180"/>
      <c r="F122" s="180"/>
      <c r="G122" s="181"/>
      <c r="H122" s="182">
        <f>SUM(H118:I121)</f>
        <v>35.5</v>
      </c>
      <c r="I122" s="183"/>
    </row>
    <row r="123" spans="1:32">
      <c r="A123" s="25"/>
      <c r="B123" s="180"/>
      <c r="C123" s="180"/>
      <c r="D123" s="180"/>
      <c r="E123" s="180"/>
      <c r="F123" s="180"/>
      <c r="G123" s="180"/>
      <c r="H123" s="180"/>
      <c r="I123" s="184"/>
    </row>
    <row r="124" spans="1:32" s="2" customFormat="1">
      <c r="A124" s="158" t="s">
        <v>134</v>
      </c>
      <c r="B124" s="159"/>
      <c r="C124" s="159"/>
      <c r="D124" s="159"/>
      <c r="E124" s="159"/>
      <c r="F124" s="159"/>
      <c r="G124" s="159"/>
      <c r="H124" s="45"/>
      <c r="I124" s="48">
        <f>$I$88+$I$77+$H$38+$I$114+$H$122</f>
        <v>5831.1313098194478</v>
      </c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</row>
    <row r="125" spans="1:32">
      <c r="A125" s="160" t="s">
        <v>135</v>
      </c>
      <c r="B125" s="161"/>
      <c r="C125" s="161"/>
      <c r="D125" s="161"/>
      <c r="E125" s="161"/>
      <c r="F125" s="161"/>
      <c r="G125" s="161"/>
      <c r="H125" s="161"/>
      <c r="I125" s="162"/>
    </row>
    <row r="126" spans="1:32">
      <c r="A126" s="163" t="s">
        <v>66</v>
      </c>
      <c r="B126" s="164"/>
      <c r="C126" s="164"/>
      <c r="D126" s="164"/>
      <c r="E126" s="164"/>
      <c r="F126" s="164"/>
      <c r="G126" s="164"/>
      <c r="H126" s="164" t="s">
        <v>67</v>
      </c>
      <c r="I126" s="165"/>
    </row>
    <row r="127" spans="1:32">
      <c r="A127" s="166" t="s">
        <v>79</v>
      </c>
      <c r="B127" s="167"/>
      <c r="C127" s="167"/>
      <c r="D127" s="167"/>
      <c r="E127" s="167"/>
      <c r="F127" s="167"/>
      <c r="G127" s="167"/>
      <c r="H127" s="47" t="s">
        <v>80</v>
      </c>
      <c r="I127" s="52" t="s">
        <v>81</v>
      </c>
    </row>
    <row r="128" spans="1:32">
      <c r="A128" s="53" t="s">
        <v>42</v>
      </c>
      <c r="B128" s="168" t="s">
        <v>136</v>
      </c>
      <c r="C128" s="169"/>
      <c r="D128" s="169"/>
      <c r="E128" s="169"/>
      <c r="F128" s="169"/>
      <c r="G128" s="170"/>
      <c r="H128" s="28">
        <v>0.01</v>
      </c>
      <c r="I128" s="35">
        <f>H128*$I$124</f>
        <v>58.311313098194482</v>
      </c>
    </row>
    <row r="129" spans="1:32">
      <c r="A129" s="53" t="s">
        <v>45</v>
      </c>
      <c r="B129" s="168" t="s">
        <v>137</v>
      </c>
      <c r="C129" s="169"/>
      <c r="D129" s="169"/>
      <c r="E129" s="169"/>
      <c r="F129" s="169"/>
      <c r="G129" s="170"/>
      <c r="H129" s="28">
        <v>1.01E-2</v>
      </c>
      <c r="I129" s="35">
        <f>H129*($I$128+$I$124)</f>
        <v>59.483370491468186</v>
      </c>
    </row>
    <row r="130" spans="1:32">
      <c r="A130" s="54" t="s">
        <v>48</v>
      </c>
      <c r="B130" s="168" t="s">
        <v>138</v>
      </c>
      <c r="C130" s="171"/>
      <c r="D130" s="171"/>
      <c r="E130" s="171"/>
      <c r="F130" s="171"/>
      <c r="G130" s="172"/>
      <c r="H130" s="28">
        <v>3.27E-2</v>
      </c>
      <c r="I130" s="76">
        <f>(SUM($I$124+$I$128+$I$129)*H130)/(100%-(SUM($H$130:$H$132)))</f>
        <v>213.72212698800033</v>
      </c>
    </row>
    <row r="131" spans="1:32">
      <c r="A131" s="54"/>
      <c r="B131" s="173" t="s">
        <v>139</v>
      </c>
      <c r="C131" s="174"/>
      <c r="D131" s="174"/>
      <c r="E131" s="174"/>
      <c r="F131" s="174"/>
      <c r="G131" s="175"/>
      <c r="H131" s="29">
        <v>7.1000000000000004E-3</v>
      </c>
      <c r="I131" s="76">
        <f>(SUM($I$124+$I$128+$I$129)*H131)/(100%-(SUM($H$130:$H$132)))</f>
        <v>46.404498520330357</v>
      </c>
    </row>
    <row r="132" spans="1:32">
      <c r="A132" s="54" t="s">
        <v>50</v>
      </c>
      <c r="B132" s="144" t="s">
        <v>140</v>
      </c>
      <c r="C132" s="145"/>
      <c r="D132" s="145"/>
      <c r="E132" s="145"/>
      <c r="F132" s="145"/>
      <c r="G132" s="146"/>
      <c r="H132" s="55">
        <v>0.05</v>
      </c>
      <c r="I132" s="76">
        <f>(SUM($I$124+$I$128+$I$129)*H132)/(100%-(SUM($H$130:$H$132)))</f>
        <v>326.79224310091797</v>
      </c>
    </row>
    <row r="133" spans="1:32">
      <c r="A133" s="147" t="s">
        <v>76</v>
      </c>
      <c r="B133" s="148"/>
      <c r="C133" s="148"/>
      <c r="D133" s="148"/>
      <c r="E133" s="148"/>
      <c r="F133" s="148"/>
      <c r="G133" s="148"/>
      <c r="H133" s="56">
        <f>SUM(H128:H132)</f>
        <v>0.1099</v>
      </c>
      <c r="I133" s="77">
        <f>SUM(I128:I132)</f>
        <v>704.71355219891143</v>
      </c>
    </row>
    <row r="134" spans="1:32">
      <c r="A134" s="149" t="s">
        <v>141</v>
      </c>
      <c r="B134" s="150"/>
      <c r="C134" s="150"/>
      <c r="D134" s="150"/>
      <c r="E134" s="150"/>
      <c r="F134" s="150"/>
      <c r="G134" s="151"/>
      <c r="H134" s="57">
        <f>(H128+100%)*(H129+100%)/(100%-(SUM(H130:H132)))-100%</f>
        <v>0.12085365853658536</v>
      </c>
      <c r="I134" s="78">
        <f>H134*SUM($I$124)</f>
        <v>704.71355219891132</v>
      </c>
      <c r="N134" s="79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</row>
    <row r="135" spans="1:32">
      <c r="A135" s="152" t="s">
        <v>142</v>
      </c>
      <c r="B135" s="153"/>
      <c r="C135" s="153"/>
      <c r="D135" s="153"/>
      <c r="E135" s="153"/>
      <c r="F135" s="153"/>
      <c r="G135" s="153"/>
      <c r="H135" s="153"/>
      <c r="I135" s="154"/>
    </row>
    <row r="136" spans="1:32">
      <c r="A136" s="58" t="s">
        <v>143</v>
      </c>
      <c r="B136" s="59"/>
      <c r="C136" s="59"/>
      <c r="D136" s="59"/>
      <c r="E136" s="59"/>
      <c r="F136" s="59"/>
      <c r="G136" s="59"/>
      <c r="H136" s="59"/>
      <c r="I136" s="80"/>
    </row>
    <row r="137" spans="1:32">
      <c r="A137" s="155" t="s">
        <v>66</v>
      </c>
      <c r="B137" s="156"/>
      <c r="C137" s="156"/>
      <c r="D137" s="156"/>
      <c r="E137" s="156"/>
      <c r="F137" s="156"/>
      <c r="G137" s="156"/>
      <c r="H137" s="156" t="s">
        <v>67</v>
      </c>
      <c r="I137" s="157"/>
    </row>
    <row r="138" spans="1:32">
      <c r="A138" s="60" t="s">
        <v>42</v>
      </c>
      <c r="B138" s="131" t="s">
        <v>144</v>
      </c>
      <c r="C138" s="132"/>
      <c r="D138" s="132"/>
      <c r="E138" s="132"/>
      <c r="F138" s="132"/>
      <c r="G138" s="133"/>
      <c r="H138" s="134">
        <f>H38</f>
        <v>2942.18</v>
      </c>
      <c r="I138" s="135"/>
    </row>
    <row r="139" spans="1:32">
      <c r="A139" s="60" t="s">
        <v>45</v>
      </c>
      <c r="B139" s="131" t="s">
        <v>145</v>
      </c>
      <c r="C139" s="132"/>
      <c r="D139" s="132"/>
      <c r="E139" s="132"/>
      <c r="F139" s="132"/>
      <c r="G139" s="133"/>
      <c r="H139" s="134">
        <f>I77</f>
        <v>2487.2538999126878</v>
      </c>
      <c r="I139" s="135"/>
    </row>
    <row r="140" spans="1:32">
      <c r="A140" s="60" t="s">
        <v>48</v>
      </c>
      <c r="B140" s="131" t="s">
        <v>146</v>
      </c>
      <c r="C140" s="132"/>
      <c r="D140" s="132"/>
      <c r="E140" s="132"/>
      <c r="F140" s="132"/>
      <c r="G140" s="133"/>
      <c r="H140" s="134">
        <f>I88</f>
        <v>196.30023891418799</v>
      </c>
      <c r="I140" s="135"/>
    </row>
    <row r="141" spans="1:32">
      <c r="A141" s="60" t="s">
        <v>50</v>
      </c>
      <c r="B141" s="131" t="s">
        <v>147</v>
      </c>
      <c r="C141" s="132"/>
      <c r="D141" s="132"/>
      <c r="E141" s="132"/>
      <c r="F141" s="132"/>
      <c r="G141" s="133"/>
      <c r="H141" s="134">
        <f>I114</f>
        <v>169.89717099257166</v>
      </c>
      <c r="I141" s="135"/>
    </row>
    <row r="142" spans="1:32">
      <c r="A142" s="60" t="s">
        <v>52</v>
      </c>
      <c r="B142" s="131" t="s">
        <v>148</v>
      </c>
      <c r="C142" s="132"/>
      <c r="D142" s="132"/>
      <c r="E142" s="132"/>
      <c r="F142" s="132"/>
      <c r="G142" s="133"/>
      <c r="H142" s="134">
        <f>H122</f>
        <v>35.5</v>
      </c>
      <c r="I142" s="135"/>
    </row>
    <row r="143" spans="1:32">
      <c r="A143" s="136" t="s">
        <v>149</v>
      </c>
      <c r="B143" s="137"/>
      <c r="C143" s="137"/>
      <c r="D143" s="137"/>
      <c r="E143" s="137"/>
      <c r="F143" s="137"/>
      <c r="G143" s="138"/>
      <c r="H143" s="139">
        <f>SUM(H138:I142)</f>
        <v>5831.1313098194478</v>
      </c>
      <c r="I143" s="140"/>
    </row>
    <row r="144" spans="1:32">
      <c r="A144" s="61" t="s">
        <v>54</v>
      </c>
      <c r="B144" s="141" t="s">
        <v>150</v>
      </c>
      <c r="C144" s="141"/>
      <c r="D144" s="141"/>
      <c r="E144" s="141"/>
      <c r="F144" s="141"/>
      <c r="G144" s="141"/>
      <c r="H144" s="142">
        <f>I133</f>
        <v>704.71355219891143</v>
      </c>
      <c r="I144" s="143"/>
    </row>
    <row r="145" spans="1:32">
      <c r="A145" s="62" t="s">
        <v>58</v>
      </c>
      <c r="B145" s="119" t="s">
        <v>151</v>
      </c>
      <c r="C145" s="120"/>
      <c r="D145" s="120"/>
      <c r="E145" s="120"/>
      <c r="F145" s="120"/>
      <c r="G145" s="120"/>
      <c r="H145" s="121">
        <f>H143+H144</f>
        <v>6535.844862018359</v>
      </c>
      <c r="I145" s="122"/>
    </row>
    <row r="146" spans="1:32">
      <c r="A146" s="63" t="s">
        <v>59</v>
      </c>
      <c r="B146" s="123" t="s">
        <v>152</v>
      </c>
      <c r="C146" s="123"/>
      <c r="D146" s="123"/>
      <c r="E146" s="123"/>
      <c r="F146" s="123"/>
      <c r="G146" s="123"/>
      <c r="H146" s="124">
        <f>$E$26</f>
        <v>1</v>
      </c>
      <c r="I146" s="125"/>
      <c r="M146" s="81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</row>
    <row r="147" spans="1:32">
      <c r="A147" s="62" t="s">
        <v>63</v>
      </c>
      <c r="B147" s="119" t="s">
        <v>153</v>
      </c>
      <c r="C147" s="120"/>
      <c r="D147" s="120"/>
      <c r="E147" s="120"/>
      <c r="F147" s="120"/>
      <c r="G147" s="120"/>
      <c r="H147" s="126">
        <f>$H$145*$H$146</f>
        <v>6535.844862018359</v>
      </c>
      <c r="I147" s="127"/>
      <c r="M147" s="81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</row>
    <row r="148" spans="1:32" s="3" customFormat="1"/>
    <row r="149" spans="1:32" s="3" customFormat="1">
      <c r="F149" s="64" t="s">
        <v>155</v>
      </c>
      <c r="G149" s="65"/>
      <c r="H149" s="66"/>
    </row>
    <row r="150" spans="1:32" s="3" customFormat="1">
      <c r="B150" s="128" t="s">
        <v>184</v>
      </c>
      <c r="C150" s="129"/>
      <c r="D150" s="130"/>
      <c r="F150" s="67" t="s">
        <v>156</v>
      </c>
      <c r="G150" s="68"/>
      <c r="H150" s="69">
        <f>H145</f>
        <v>6535.844862018359</v>
      </c>
      <c r="I150" s="82"/>
    </row>
    <row r="151" spans="1:32" s="3" customFormat="1">
      <c r="F151" s="67" t="s">
        <v>157</v>
      </c>
      <c r="G151" s="68"/>
      <c r="H151" s="69">
        <v>6465.7</v>
      </c>
    </row>
    <row r="152" spans="1:32" s="3" customFormat="1">
      <c r="F152" s="70" t="s">
        <v>158</v>
      </c>
      <c r="G152" s="71"/>
      <c r="H152" s="72">
        <f>H150-H151</f>
        <v>70.144862018359163</v>
      </c>
      <c r="K152" s="2"/>
    </row>
    <row r="153" spans="1:32">
      <c r="A153" s="73"/>
      <c r="B153" s="73"/>
      <c r="C153" s="73"/>
      <c r="D153" s="73"/>
      <c r="E153" s="3"/>
      <c r="F153" s="3"/>
      <c r="G153" s="74"/>
      <c r="H153" s="74"/>
      <c r="I153" s="83"/>
      <c r="J153" s="73"/>
      <c r="K153" s="73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</row>
    <row r="154" spans="1:32" ht="18" customHeight="1">
      <c r="D154" s="75"/>
      <c r="E154" s="73"/>
      <c r="F154" s="73"/>
      <c r="G154" s="73"/>
      <c r="H154" s="73"/>
      <c r="I154" s="73"/>
      <c r="J154" s="75"/>
      <c r="K154" s="75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</row>
  </sheetData>
  <mergeCells count="207">
    <mergeCell ref="C1:I1"/>
    <mergeCell ref="C2:I2"/>
    <mergeCell ref="C3:I3"/>
    <mergeCell ref="C4:I4"/>
    <mergeCell ref="A5:I5"/>
    <mergeCell ref="A6:D6"/>
    <mergeCell ref="E6:I6"/>
    <mergeCell ref="A7:D7"/>
    <mergeCell ref="E7:I7"/>
    <mergeCell ref="A8:D8"/>
    <mergeCell ref="E8:I8"/>
    <mergeCell ref="A9:D9"/>
    <mergeCell ref="E9:I9"/>
    <mergeCell ref="A10:D10"/>
    <mergeCell ref="E10:I10"/>
    <mergeCell ref="A11:D11"/>
    <mergeCell ref="E11:I11"/>
    <mergeCell ref="A12:D12"/>
    <mergeCell ref="E12:I12"/>
    <mergeCell ref="H13:I13"/>
    <mergeCell ref="H14:I14"/>
    <mergeCell ref="H15:I15"/>
    <mergeCell ref="H16:I16"/>
    <mergeCell ref="B18:G18"/>
    <mergeCell ref="H18:I18"/>
    <mergeCell ref="B19:G19"/>
    <mergeCell ref="H19:I19"/>
    <mergeCell ref="B20:G20"/>
    <mergeCell ref="H20:I20"/>
    <mergeCell ref="B21:G21"/>
    <mergeCell ref="H21:I21"/>
    <mergeCell ref="B22:G22"/>
    <mergeCell ref="H22:I22"/>
    <mergeCell ref="B23:D23"/>
    <mergeCell ref="E23:G23"/>
    <mergeCell ref="H23:I23"/>
    <mergeCell ref="B24:D24"/>
    <mergeCell ref="E24:G24"/>
    <mergeCell ref="H24:I24"/>
    <mergeCell ref="B25:D25"/>
    <mergeCell ref="E25:G25"/>
    <mergeCell ref="H25:I25"/>
    <mergeCell ref="B26:D26"/>
    <mergeCell ref="E26:G26"/>
    <mergeCell ref="H26:I26"/>
    <mergeCell ref="A27:I27"/>
    <mergeCell ref="A28:I28"/>
    <mergeCell ref="A29:G29"/>
    <mergeCell ref="H29:I29"/>
    <mergeCell ref="B30:G30"/>
    <mergeCell ref="H30:I30"/>
    <mergeCell ref="B31:G31"/>
    <mergeCell ref="H31:I31"/>
    <mergeCell ref="B32:G32"/>
    <mergeCell ref="H32:I32"/>
    <mergeCell ref="B33:G33"/>
    <mergeCell ref="H33:I33"/>
    <mergeCell ref="B34:G34"/>
    <mergeCell ref="H34:I34"/>
    <mergeCell ref="B35:G35"/>
    <mergeCell ref="H35:I35"/>
    <mergeCell ref="B36:G36"/>
    <mergeCell ref="H36:I36"/>
    <mergeCell ref="B37:G37"/>
    <mergeCell ref="H37:I37"/>
    <mergeCell ref="A38:G38"/>
    <mergeCell ref="H38:I38"/>
    <mergeCell ref="A39:I39"/>
    <mergeCell ref="A40:I40"/>
    <mergeCell ref="A41:I41"/>
    <mergeCell ref="A42:G42"/>
    <mergeCell ref="H42:I42"/>
    <mergeCell ref="A43:G43"/>
    <mergeCell ref="B44:G44"/>
    <mergeCell ref="B45:G45"/>
    <mergeCell ref="A46:G46"/>
    <mergeCell ref="A47:I47"/>
    <mergeCell ref="A48:I48"/>
    <mergeCell ref="A49:G49"/>
    <mergeCell ref="H49:I49"/>
    <mergeCell ref="A50:G50"/>
    <mergeCell ref="B51:G51"/>
    <mergeCell ref="B52:G52"/>
    <mergeCell ref="B53:G53"/>
    <mergeCell ref="B54:G54"/>
    <mergeCell ref="B55:G55"/>
    <mergeCell ref="B56:G56"/>
    <mergeCell ref="B58:G58"/>
    <mergeCell ref="A59:G59"/>
    <mergeCell ref="A60:I60"/>
    <mergeCell ref="A61:I61"/>
    <mergeCell ref="A62:G62"/>
    <mergeCell ref="H62:I62"/>
    <mergeCell ref="B63:G63"/>
    <mergeCell ref="H63:I63"/>
    <mergeCell ref="B64:G64"/>
    <mergeCell ref="H64:I64"/>
    <mergeCell ref="B65:G65"/>
    <mergeCell ref="H65:I65"/>
    <mergeCell ref="B66:G66"/>
    <mergeCell ref="H66:I66"/>
    <mergeCell ref="B67:G67"/>
    <mergeCell ref="H67:I67"/>
    <mergeCell ref="B68:G68"/>
    <mergeCell ref="H68:I68"/>
    <mergeCell ref="A69:G69"/>
    <mergeCell ref="H69:I69"/>
    <mergeCell ref="A70:I70"/>
    <mergeCell ref="A71:I71"/>
    <mergeCell ref="A72:G72"/>
    <mergeCell ref="H72:I72"/>
    <mergeCell ref="A73:G73"/>
    <mergeCell ref="B74:G74"/>
    <mergeCell ref="B75:G75"/>
    <mergeCell ref="B76:G76"/>
    <mergeCell ref="A77:G77"/>
    <mergeCell ref="A78:I78"/>
    <mergeCell ref="A79:I79"/>
    <mergeCell ref="A80:G80"/>
    <mergeCell ref="H80:I80"/>
    <mergeCell ref="A81:G81"/>
    <mergeCell ref="B82:G82"/>
    <mergeCell ref="B83:G83"/>
    <mergeCell ref="B84:G84"/>
    <mergeCell ref="B85:G85"/>
    <mergeCell ref="B86:G86"/>
    <mergeCell ref="B87:G87"/>
    <mergeCell ref="A88:G88"/>
    <mergeCell ref="A90:G90"/>
    <mergeCell ref="A91:I91"/>
    <mergeCell ref="A92:I92"/>
    <mergeCell ref="A93:G93"/>
    <mergeCell ref="H93:I93"/>
    <mergeCell ref="A94:G94"/>
    <mergeCell ref="B95:G95"/>
    <mergeCell ref="B96:G96"/>
    <mergeCell ref="B97:G97"/>
    <mergeCell ref="B98:G98"/>
    <mergeCell ref="B99:G99"/>
    <mergeCell ref="B100:G100"/>
    <mergeCell ref="A101:G101"/>
    <mergeCell ref="A102:I102"/>
    <mergeCell ref="A103:I103"/>
    <mergeCell ref="A104:G104"/>
    <mergeCell ref="H104:I104"/>
    <mergeCell ref="A105:G105"/>
    <mergeCell ref="B106:G106"/>
    <mergeCell ref="A107:G107"/>
    <mergeCell ref="A108:I108"/>
    <mergeCell ref="A109:I109"/>
    <mergeCell ref="A110:G110"/>
    <mergeCell ref="H110:I110"/>
    <mergeCell ref="A111:G111"/>
    <mergeCell ref="B112:G112"/>
    <mergeCell ref="B113:G113"/>
    <mergeCell ref="A114:G114"/>
    <mergeCell ref="A115:I115"/>
    <mergeCell ref="A116:I116"/>
    <mergeCell ref="A117:G117"/>
    <mergeCell ref="H117:I117"/>
    <mergeCell ref="B118:G118"/>
    <mergeCell ref="H118:I118"/>
    <mergeCell ref="B119:G119"/>
    <mergeCell ref="H119:I119"/>
    <mergeCell ref="B120:G120"/>
    <mergeCell ref="H120:I120"/>
    <mergeCell ref="B121:G121"/>
    <mergeCell ref="H121:I121"/>
    <mergeCell ref="A122:G122"/>
    <mergeCell ref="H122:I122"/>
    <mergeCell ref="B123:I123"/>
    <mergeCell ref="A124:G124"/>
    <mergeCell ref="A125:I125"/>
    <mergeCell ref="A126:G126"/>
    <mergeCell ref="H126:I126"/>
    <mergeCell ref="A127:G127"/>
    <mergeCell ref="B128:G128"/>
    <mergeCell ref="B129:G129"/>
    <mergeCell ref="B130:G130"/>
    <mergeCell ref="B131:G131"/>
    <mergeCell ref="B132:G132"/>
    <mergeCell ref="A133:G133"/>
    <mergeCell ref="A134:G134"/>
    <mergeCell ref="A135:I135"/>
    <mergeCell ref="A137:G137"/>
    <mergeCell ref="H137:I137"/>
    <mergeCell ref="B138:G138"/>
    <mergeCell ref="H138:I138"/>
    <mergeCell ref="B139:G139"/>
    <mergeCell ref="H139:I139"/>
    <mergeCell ref="B145:G145"/>
    <mergeCell ref="H145:I145"/>
    <mergeCell ref="B146:G146"/>
    <mergeCell ref="H146:I146"/>
    <mergeCell ref="B147:G147"/>
    <mergeCell ref="H147:I147"/>
    <mergeCell ref="B150:D150"/>
    <mergeCell ref="B140:G140"/>
    <mergeCell ref="H140:I140"/>
    <mergeCell ref="B141:G141"/>
    <mergeCell ref="H141:I141"/>
    <mergeCell ref="B142:G142"/>
    <mergeCell ref="H142:I142"/>
    <mergeCell ref="A143:G143"/>
    <mergeCell ref="H143:I143"/>
    <mergeCell ref="B144:G144"/>
    <mergeCell ref="H144:I144"/>
  </mergeCells>
  <pageMargins left="0.7" right="0.7" top="0.75" bottom="0.75" header="0.3" footer="0.3"/>
  <pageSetup paperSize="9" scale="59" fitToHeight="0" orientation="portrait" r:id="rId1"/>
  <headerFooter>
    <oddHeader>&amp;C&amp;F</oddHeader>
    <oddFooter>&amp;C&amp;A&amp;RPágina &amp;P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54"/>
  <sheetViews>
    <sheetView showGridLines="0" zoomScale="115" zoomScaleNormal="115" workbookViewId="0">
      <selection activeCell="J15" sqref="J15"/>
    </sheetView>
  </sheetViews>
  <sheetFormatPr defaultColWidth="12.54296875" defaultRowHeight="15.5"/>
  <cols>
    <col min="1" max="1" width="12.54296875" style="4"/>
    <col min="2" max="2" width="20.453125" style="4" customWidth="1"/>
    <col min="3" max="5" width="12.54296875" style="4"/>
    <col min="6" max="7" width="18.7265625" style="4" customWidth="1"/>
    <col min="8" max="8" width="20.81640625" style="4" customWidth="1"/>
    <col min="9" max="9" width="18.81640625" style="4" customWidth="1"/>
    <col min="10" max="10" width="19.26953125" style="1" customWidth="1"/>
    <col min="11" max="32" width="12.54296875" style="1"/>
    <col min="33" max="16384" width="12.54296875" style="4"/>
  </cols>
  <sheetData>
    <row r="1" spans="1:9" ht="24.5" customHeight="1">
      <c r="A1" s="5"/>
      <c r="B1" s="6"/>
      <c r="C1" s="282" t="s">
        <v>18</v>
      </c>
      <c r="D1" s="283"/>
      <c r="E1" s="283"/>
      <c r="F1" s="283"/>
      <c r="G1" s="283"/>
      <c r="H1" s="283"/>
      <c r="I1" s="284"/>
    </row>
    <row r="2" spans="1:9" ht="24.5" customHeight="1">
      <c r="A2" s="7"/>
      <c r="B2" s="8"/>
      <c r="C2" s="285" t="s">
        <v>19</v>
      </c>
      <c r="D2" s="286"/>
      <c r="E2" s="286"/>
      <c r="F2" s="286"/>
      <c r="G2" s="286"/>
      <c r="H2" s="286"/>
      <c r="I2" s="287"/>
    </row>
    <row r="3" spans="1:9" ht="24.5" customHeight="1">
      <c r="A3" s="7"/>
      <c r="B3" s="8"/>
      <c r="C3" s="285" t="s">
        <v>185</v>
      </c>
      <c r="D3" s="286"/>
      <c r="E3" s="286"/>
      <c r="F3" s="286"/>
      <c r="G3" s="286"/>
      <c r="H3" s="286"/>
      <c r="I3" s="287"/>
    </row>
    <row r="4" spans="1:9" ht="24.5" customHeight="1">
      <c r="A4" s="7"/>
      <c r="B4" s="8"/>
      <c r="C4" s="288" t="s">
        <v>20</v>
      </c>
      <c r="D4" s="289"/>
      <c r="E4" s="289"/>
      <c r="F4" s="289"/>
      <c r="G4" s="289"/>
      <c r="H4" s="289"/>
      <c r="I4" s="290"/>
    </row>
    <row r="5" spans="1:9" ht="18" customHeight="1">
      <c r="A5" s="291" t="s">
        <v>21</v>
      </c>
      <c r="B5" s="292"/>
      <c r="C5" s="292"/>
      <c r="D5" s="292"/>
      <c r="E5" s="292"/>
      <c r="F5" s="292"/>
      <c r="G5" s="292"/>
      <c r="H5" s="292"/>
      <c r="I5" s="293"/>
    </row>
    <row r="6" spans="1:9">
      <c r="A6" s="294" t="s">
        <v>22</v>
      </c>
      <c r="B6" s="295"/>
      <c r="C6" s="295"/>
      <c r="D6" s="295"/>
      <c r="E6" s="164" t="s">
        <v>23</v>
      </c>
      <c r="F6" s="164"/>
      <c r="G6" s="164"/>
      <c r="H6" s="164"/>
      <c r="I6" s="165"/>
    </row>
    <row r="7" spans="1:9">
      <c r="A7" s="276" t="s">
        <v>24</v>
      </c>
      <c r="B7" s="277"/>
      <c r="C7" s="277"/>
      <c r="D7" s="277"/>
      <c r="E7" s="278" t="s">
        <v>25</v>
      </c>
      <c r="F7" s="278"/>
      <c r="G7" s="278"/>
      <c r="H7" s="278"/>
      <c r="I7" s="279"/>
    </row>
    <row r="8" spans="1:9">
      <c r="A8" s="166" t="s">
        <v>26</v>
      </c>
      <c r="B8" s="167"/>
      <c r="C8" s="167"/>
      <c r="D8" s="167"/>
      <c r="E8" s="274" t="s">
        <v>27</v>
      </c>
      <c r="F8" s="274"/>
      <c r="G8" s="274"/>
      <c r="H8" s="274"/>
      <c r="I8" s="275"/>
    </row>
    <row r="9" spans="1:9">
      <c r="A9" s="276" t="s">
        <v>28</v>
      </c>
      <c r="B9" s="277"/>
      <c r="C9" s="277"/>
      <c r="D9" s="277"/>
      <c r="E9" s="278" t="s">
        <v>182</v>
      </c>
      <c r="F9" s="278"/>
      <c r="G9" s="278"/>
      <c r="H9" s="278"/>
      <c r="I9" s="279"/>
    </row>
    <row r="10" spans="1:9">
      <c r="A10" s="166" t="s">
        <v>30</v>
      </c>
      <c r="B10" s="167"/>
      <c r="C10" s="167"/>
      <c r="D10" s="167"/>
      <c r="E10" s="280" t="s">
        <v>31</v>
      </c>
      <c r="F10" s="280"/>
      <c r="G10" s="280"/>
      <c r="H10" s="280"/>
      <c r="I10" s="281"/>
    </row>
    <row r="11" spans="1:9">
      <c r="A11" s="276" t="s">
        <v>32</v>
      </c>
      <c r="B11" s="277"/>
      <c r="C11" s="277"/>
      <c r="D11" s="277"/>
      <c r="E11" s="278" t="s">
        <v>31</v>
      </c>
      <c r="F11" s="278"/>
      <c r="G11" s="278"/>
      <c r="H11" s="278"/>
      <c r="I11" s="279"/>
    </row>
    <row r="12" spans="1:9">
      <c r="A12" s="166" t="s">
        <v>33</v>
      </c>
      <c r="B12" s="167"/>
      <c r="C12" s="167"/>
      <c r="D12" s="167"/>
      <c r="E12" s="156" t="s">
        <v>34</v>
      </c>
      <c r="F12" s="156"/>
      <c r="G12" s="156"/>
      <c r="H12" s="156"/>
      <c r="I12" s="157"/>
    </row>
    <row r="13" spans="1:9">
      <c r="A13" s="9" t="s">
        <v>35</v>
      </c>
      <c r="B13" s="10"/>
      <c r="C13" s="10"/>
      <c r="D13" s="10"/>
      <c r="E13" s="10"/>
      <c r="F13" s="10"/>
      <c r="G13" s="11"/>
      <c r="H13" s="260" t="s">
        <v>31</v>
      </c>
      <c r="I13" s="261"/>
    </row>
    <row r="14" spans="1:9">
      <c r="A14" s="12" t="s">
        <v>36</v>
      </c>
      <c r="B14" s="13"/>
      <c r="C14" s="13"/>
      <c r="D14" s="13"/>
      <c r="E14" s="13"/>
      <c r="F14" s="13"/>
      <c r="G14" s="14"/>
      <c r="H14" s="262" t="s">
        <v>31</v>
      </c>
      <c r="I14" s="263"/>
    </row>
    <row r="15" spans="1:9">
      <c r="A15" s="9" t="s">
        <v>37</v>
      </c>
      <c r="B15" s="10"/>
      <c r="C15" s="10"/>
      <c r="D15" s="10"/>
      <c r="E15" s="10"/>
      <c r="F15" s="10"/>
      <c r="G15" s="11"/>
      <c r="H15" s="264" t="s">
        <v>38</v>
      </c>
      <c r="I15" s="261"/>
    </row>
    <row r="16" spans="1:9">
      <c r="A16" s="12" t="s">
        <v>39</v>
      </c>
      <c r="B16" s="13"/>
      <c r="C16" s="13"/>
      <c r="D16" s="13"/>
      <c r="E16" s="13"/>
      <c r="F16" s="13"/>
      <c r="G16" s="14"/>
      <c r="H16" s="265" t="s">
        <v>40</v>
      </c>
      <c r="I16" s="266"/>
    </row>
    <row r="17" spans="1:9" ht="15" customHeight="1">
      <c r="A17" s="15" t="s">
        <v>41</v>
      </c>
      <c r="B17" s="16"/>
      <c r="C17" s="16"/>
      <c r="D17" s="16"/>
      <c r="E17" s="16"/>
      <c r="F17" s="16"/>
      <c r="G17" s="16"/>
      <c r="H17" s="16"/>
      <c r="I17" s="31"/>
    </row>
    <row r="18" spans="1:9" ht="15" customHeight="1">
      <c r="A18" s="17" t="s">
        <v>42</v>
      </c>
      <c r="B18" s="253" t="s">
        <v>43</v>
      </c>
      <c r="C18" s="253"/>
      <c r="D18" s="253"/>
      <c r="E18" s="253"/>
      <c r="F18" s="253"/>
      <c r="G18" s="253"/>
      <c r="H18" s="267" t="s">
        <v>44</v>
      </c>
      <c r="I18" s="268"/>
    </row>
    <row r="19" spans="1:9">
      <c r="A19" s="18" t="s">
        <v>45</v>
      </c>
      <c r="B19" s="269" t="s">
        <v>46</v>
      </c>
      <c r="C19" s="269"/>
      <c r="D19" s="269"/>
      <c r="E19" s="269"/>
      <c r="F19" s="269"/>
      <c r="G19" s="269"/>
      <c r="H19" s="270" t="s">
        <v>183</v>
      </c>
      <c r="I19" s="271"/>
    </row>
    <row r="20" spans="1:9">
      <c r="A20" s="19" t="s">
        <v>48</v>
      </c>
      <c r="B20" s="202" t="s">
        <v>49</v>
      </c>
      <c r="C20" s="202"/>
      <c r="D20" s="202"/>
      <c r="E20" s="202"/>
      <c r="F20" s="202"/>
      <c r="G20" s="202"/>
      <c r="H20" s="272">
        <v>1621</v>
      </c>
      <c r="I20" s="273"/>
    </row>
    <row r="21" spans="1:9">
      <c r="A21" s="21" t="s">
        <v>50</v>
      </c>
      <c r="B21" s="249" t="s">
        <v>51</v>
      </c>
      <c r="C21" s="250"/>
      <c r="D21" s="250"/>
      <c r="E21" s="250"/>
      <c r="F21" s="250"/>
      <c r="G21" s="250"/>
      <c r="H21" s="251">
        <v>1820.65</v>
      </c>
      <c r="I21" s="252"/>
    </row>
    <row r="22" spans="1:9">
      <c r="A22" s="17" t="s">
        <v>52</v>
      </c>
      <c r="B22" s="253" t="s">
        <v>53</v>
      </c>
      <c r="C22" s="253"/>
      <c r="D22" s="253"/>
      <c r="E22" s="253"/>
      <c r="F22" s="253"/>
      <c r="G22" s="253"/>
      <c r="H22" s="254">
        <v>46023</v>
      </c>
      <c r="I22" s="255"/>
    </row>
    <row r="23" spans="1:9">
      <c r="A23" s="18" t="s">
        <v>54</v>
      </c>
      <c r="B23" s="243" t="s">
        <v>55</v>
      </c>
      <c r="C23" s="243"/>
      <c r="D23" s="243"/>
      <c r="E23" s="243" t="s">
        <v>56</v>
      </c>
      <c r="F23" s="243"/>
      <c r="G23" s="243"/>
      <c r="H23" s="243" t="s">
        <v>57</v>
      </c>
      <c r="I23" s="256"/>
    </row>
    <row r="24" spans="1:9">
      <c r="A24" s="17" t="s">
        <v>58</v>
      </c>
      <c r="B24" s="257">
        <v>0.06</v>
      </c>
      <c r="C24" s="257"/>
      <c r="D24" s="257"/>
      <c r="E24" s="246">
        <v>44</v>
      </c>
      <c r="F24" s="246"/>
      <c r="G24" s="246"/>
      <c r="H24" s="258">
        <v>4</v>
      </c>
      <c r="I24" s="259"/>
    </row>
    <row r="25" spans="1:9">
      <c r="A25" s="18" t="s">
        <v>59</v>
      </c>
      <c r="B25" s="243" t="s">
        <v>60</v>
      </c>
      <c r="C25" s="243"/>
      <c r="D25" s="243"/>
      <c r="E25" s="243" t="s">
        <v>61</v>
      </c>
      <c r="F25" s="243"/>
      <c r="G25" s="243"/>
      <c r="H25" s="244" t="s">
        <v>62</v>
      </c>
      <c r="I25" s="245"/>
    </row>
    <row r="26" spans="1:9">
      <c r="A26" s="17" t="s">
        <v>63</v>
      </c>
      <c r="B26" s="246" t="s">
        <v>64</v>
      </c>
      <c r="C26" s="246"/>
      <c r="D26" s="246"/>
      <c r="E26" s="246">
        <v>1</v>
      </c>
      <c r="F26" s="246"/>
      <c r="G26" s="246"/>
      <c r="H26" s="247">
        <v>1</v>
      </c>
      <c r="I26" s="248"/>
    </row>
    <row r="27" spans="1:9">
      <c r="A27" s="238"/>
      <c r="B27" s="239"/>
      <c r="C27" s="239"/>
      <c r="D27" s="239"/>
      <c r="E27" s="239"/>
      <c r="F27" s="239"/>
      <c r="G27" s="239"/>
      <c r="H27" s="239"/>
      <c r="I27" s="240"/>
    </row>
    <row r="28" spans="1:9">
      <c r="A28" s="160" t="s">
        <v>65</v>
      </c>
      <c r="B28" s="161"/>
      <c r="C28" s="161"/>
      <c r="D28" s="161"/>
      <c r="E28" s="161"/>
      <c r="F28" s="161"/>
      <c r="G28" s="161"/>
      <c r="H28" s="161"/>
      <c r="I28" s="162"/>
    </row>
    <row r="29" spans="1:9">
      <c r="A29" s="193" t="s">
        <v>66</v>
      </c>
      <c r="B29" s="194"/>
      <c r="C29" s="194"/>
      <c r="D29" s="194"/>
      <c r="E29" s="194"/>
      <c r="F29" s="194"/>
      <c r="G29" s="194"/>
      <c r="H29" s="194" t="s">
        <v>67</v>
      </c>
      <c r="I29" s="195"/>
    </row>
    <row r="30" spans="1:9">
      <c r="A30" s="22" t="s">
        <v>42</v>
      </c>
      <c r="B30" s="187" t="s">
        <v>68</v>
      </c>
      <c r="C30" s="188"/>
      <c r="D30" s="188"/>
      <c r="E30" s="188"/>
      <c r="F30" s="188"/>
      <c r="G30" s="189"/>
      <c r="H30" s="234">
        <f>H21</f>
        <v>1820.65</v>
      </c>
      <c r="I30" s="235"/>
    </row>
    <row r="31" spans="1:9">
      <c r="A31" s="23" t="s">
        <v>45</v>
      </c>
      <c r="B31" s="231" t="s">
        <v>69</v>
      </c>
      <c r="C31" s="232"/>
      <c r="D31" s="232"/>
      <c r="E31" s="232"/>
      <c r="F31" s="232"/>
      <c r="G31" s="233"/>
      <c r="H31" s="234">
        <f>30%*H30</f>
        <v>546.19500000000005</v>
      </c>
      <c r="I31" s="235"/>
    </row>
    <row r="32" spans="1:9">
      <c r="A32" s="22" t="s">
        <v>48</v>
      </c>
      <c r="B32" s="187" t="s">
        <v>70</v>
      </c>
      <c r="C32" s="188"/>
      <c r="D32" s="188"/>
      <c r="E32" s="188"/>
      <c r="F32" s="188"/>
      <c r="G32" s="189"/>
      <c r="H32" s="241">
        <v>0</v>
      </c>
      <c r="I32" s="242"/>
    </row>
    <row r="33" spans="1:9">
      <c r="A33" s="23" t="s">
        <v>50</v>
      </c>
      <c r="B33" s="231" t="s">
        <v>71</v>
      </c>
      <c r="C33" s="232"/>
      <c r="D33" s="232"/>
      <c r="E33" s="232"/>
      <c r="F33" s="232"/>
      <c r="G33" s="233"/>
      <c r="H33" s="234"/>
      <c r="I33" s="235"/>
    </row>
    <row r="34" spans="1:9">
      <c r="A34" s="23" t="s">
        <v>52</v>
      </c>
      <c r="B34" s="231" t="s">
        <v>72</v>
      </c>
      <c r="C34" s="232"/>
      <c r="D34" s="232"/>
      <c r="E34" s="232"/>
      <c r="F34" s="232"/>
      <c r="G34" s="233"/>
      <c r="H34" s="234"/>
      <c r="I34" s="235"/>
    </row>
    <row r="35" spans="1:9">
      <c r="A35" s="23" t="s">
        <v>54</v>
      </c>
      <c r="B35" s="231" t="s">
        <v>73</v>
      </c>
      <c r="C35" s="232"/>
      <c r="D35" s="232"/>
      <c r="E35" s="232"/>
      <c r="F35" s="232"/>
      <c r="G35" s="233"/>
      <c r="H35" s="234"/>
      <c r="I35" s="235"/>
    </row>
    <row r="36" spans="1:9">
      <c r="A36" s="19" t="s">
        <v>58</v>
      </c>
      <c r="B36" s="228" t="s">
        <v>74</v>
      </c>
      <c r="C36" s="229"/>
      <c r="D36" s="229"/>
      <c r="E36" s="229"/>
      <c r="F36" s="229"/>
      <c r="G36" s="230"/>
      <c r="H36" s="234"/>
      <c r="I36" s="235"/>
    </row>
    <row r="37" spans="1:9">
      <c r="A37" s="19" t="s">
        <v>59</v>
      </c>
      <c r="B37" s="228" t="s">
        <v>75</v>
      </c>
      <c r="C37" s="229"/>
      <c r="D37" s="229"/>
      <c r="E37" s="229"/>
      <c r="F37" s="229"/>
      <c r="G37" s="230"/>
      <c r="H37" s="236"/>
      <c r="I37" s="237"/>
    </row>
    <row r="38" spans="1:9">
      <c r="A38" s="147" t="s">
        <v>76</v>
      </c>
      <c r="B38" s="148"/>
      <c r="C38" s="148"/>
      <c r="D38" s="148"/>
      <c r="E38" s="148"/>
      <c r="F38" s="148"/>
      <c r="G38" s="148"/>
      <c r="H38" s="182">
        <f>SUM(H30:H37)</f>
        <v>2366.8450000000003</v>
      </c>
      <c r="I38" s="183"/>
    </row>
    <row r="39" spans="1:9">
      <c r="A39" s="238"/>
      <c r="B39" s="239"/>
      <c r="C39" s="239"/>
      <c r="D39" s="239"/>
      <c r="E39" s="239"/>
      <c r="F39" s="239"/>
      <c r="G39" s="239"/>
      <c r="H39" s="239"/>
      <c r="I39" s="240"/>
    </row>
    <row r="40" spans="1:9">
      <c r="A40" s="160" t="s">
        <v>77</v>
      </c>
      <c r="B40" s="161"/>
      <c r="C40" s="161"/>
      <c r="D40" s="161"/>
      <c r="E40" s="161"/>
      <c r="F40" s="161"/>
      <c r="G40" s="161"/>
      <c r="H40" s="161"/>
      <c r="I40" s="162"/>
    </row>
    <row r="41" spans="1:9">
      <c r="A41" s="222" t="s">
        <v>78</v>
      </c>
      <c r="B41" s="223"/>
      <c r="C41" s="223"/>
      <c r="D41" s="223"/>
      <c r="E41" s="223"/>
      <c r="F41" s="223"/>
      <c r="G41" s="223"/>
      <c r="H41" s="223"/>
      <c r="I41" s="224"/>
    </row>
    <row r="42" spans="1:9">
      <c r="A42" s="179" t="s">
        <v>66</v>
      </c>
      <c r="B42" s="180"/>
      <c r="C42" s="180"/>
      <c r="D42" s="180"/>
      <c r="E42" s="180"/>
      <c r="F42" s="180"/>
      <c r="G42" s="181"/>
      <c r="H42" s="221" t="s">
        <v>67</v>
      </c>
      <c r="I42" s="184"/>
    </row>
    <row r="43" spans="1:9">
      <c r="A43" s="225" t="s">
        <v>79</v>
      </c>
      <c r="B43" s="226"/>
      <c r="C43" s="226"/>
      <c r="D43" s="226"/>
      <c r="E43" s="226"/>
      <c r="F43" s="226"/>
      <c r="G43" s="227"/>
      <c r="H43" s="24" t="s">
        <v>80</v>
      </c>
      <c r="I43" s="32" t="s">
        <v>81</v>
      </c>
    </row>
    <row r="44" spans="1:9">
      <c r="A44" s="22" t="s">
        <v>42</v>
      </c>
      <c r="B44" s="228" t="s">
        <v>82</v>
      </c>
      <c r="C44" s="229"/>
      <c r="D44" s="229"/>
      <c r="E44" s="229"/>
      <c r="F44" s="229"/>
      <c r="G44" s="230"/>
      <c r="H44" s="26">
        <v>8.3299999999999999E-2</v>
      </c>
      <c r="I44" s="33">
        <f>H44*($H$38)</f>
        <v>197.15818850000002</v>
      </c>
    </row>
    <row r="45" spans="1:9">
      <c r="A45" s="22" t="s">
        <v>45</v>
      </c>
      <c r="B45" s="228" t="s">
        <v>83</v>
      </c>
      <c r="C45" s="229"/>
      <c r="D45" s="229"/>
      <c r="E45" s="229"/>
      <c r="F45" s="229"/>
      <c r="G45" s="230"/>
      <c r="H45" s="26">
        <v>0.1111</v>
      </c>
      <c r="I45" s="33">
        <f>H45*($H$38)</f>
        <v>262.95647950000006</v>
      </c>
    </row>
    <row r="46" spans="1:9">
      <c r="A46" s="147" t="s">
        <v>76</v>
      </c>
      <c r="B46" s="148"/>
      <c r="C46" s="148"/>
      <c r="D46" s="148"/>
      <c r="E46" s="148"/>
      <c r="F46" s="148"/>
      <c r="G46" s="148"/>
      <c r="H46" s="27">
        <f>SUM(H44:H45)</f>
        <v>0.19440000000000002</v>
      </c>
      <c r="I46" s="34">
        <f>SUM(I44:I45)</f>
        <v>460.11466800000005</v>
      </c>
    </row>
    <row r="47" spans="1:9">
      <c r="A47" s="213"/>
      <c r="B47" s="214"/>
      <c r="C47" s="214"/>
      <c r="D47" s="214"/>
      <c r="E47" s="214"/>
      <c r="F47" s="214"/>
      <c r="G47" s="214"/>
      <c r="H47" s="214"/>
      <c r="I47" s="215"/>
    </row>
    <row r="48" spans="1:9">
      <c r="A48" s="196" t="s">
        <v>84</v>
      </c>
      <c r="B48" s="197"/>
      <c r="C48" s="197"/>
      <c r="D48" s="197"/>
      <c r="E48" s="197"/>
      <c r="F48" s="197"/>
      <c r="G48" s="197"/>
      <c r="H48" s="197"/>
      <c r="I48" s="198"/>
    </row>
    <row r="49" spans="1:32">
      <c r="A49" s="179" t="s">
        <v>66</v>
      </c>
      <c r="B49" s="180"/>
      <c r="C49" s="180"/>
      <c r="D49" s="180"/>
      <c r="E49" s="180"/>
      <c r="F49" s="180"/>
      <c r="G49" s="181"/>
      <c r="H49" s="221" t="s">
        <v>67</v>
      </c>
      <c r="I49" s="184"/>
    </row>
    <row r="50" spans="1:32">
      <c r="A50" s="185" t="s">
        <v>79</v>
      </c>
      <c r="B50" s="186"/>
      <c r="C50" s="186"/>
      <c r="D50" s="186"/>
      <c r="E50" s="186"/>
      <c r="F50" s="186"/>
      <c r="G50" s="186"/>
      <c r="H50" s="24" t="s">
        <v>80</v>
      </c>
      <c r="I50" s="32" t="s">
        <v>81</v>
      </c>
    </row>
    <row r="51" spans="1:32">
      <c r="A51" s="22" t="s">
        <v>42</v>
      </c>
      <c r="B51" s="176" t="s">
        <v>85</v>
      </c>
      <c r="C51" s="176"/>
      <c r="D51" s="176"/>
      <c r="E51" s="176"/>
      <c r="F51" s="176"/>
      <c r="G51" s="176"/>
      <c r="H51" s="28">
        <v>0.2</v>
      </c>
      <c r="I51" s="35">
        <f>H51*($I$46+$H$38)</f>
        <v>565.39193360000013</v>
      </c>
    </row>
    <row r="52" spans="1:32">
      <c r="A52" s="22" t="s">
        <v>45</v>
      </c>
      <c r="B52" s="176" t="s">
        <v>86</v>
      </c>
      <c r="C52" s="176"/>
      <c r="D52" s="176"/>
      <c r="E52" s="176"/>
      <c r="F52" s="176"/>
      <c r="G52" s="176"/>
      <c r="H52" s="28">
        <v>1.4999999999999999E-2</v>
      </c>
      <c r="I52" s="35">
        <f t="shared" ref="I52:I58" si="0">H52*($I$46+$H$38)</f>
        <v>42.404395020000003</v>
      </c>
    </row>
    <row r="53" spans="1:32">
      <c r="A53" s="22" t="s">
        <v>48</v>
      </c>
      <c r="B53" s="176" t="s">
        <v>87</v>
      </c>
      <c r="C53" s="176"/>
      <c r="D53" s="176"/>
      <c r="E53" s="176"/>
      <c r="F53" s="176"/>
      <c r="G53" s="176"/>
      <c r="H53" s="28">
        <v>0.01</v>
      </c>
      <c r="I53" s="35">
        <f t="shared" si="0"/>
        <v>28.269596680000006</v>
      </c>
    </row>
    <row r="54" spans="1:32">
      <c r="A54" s="22" t="s">
        <v>50</v>
      </c>
      <c r="B54" s="176" t="s">
        <v>88</v>
      </c>
      <c r="C54" s="176"/>
      <c r="D54" s="176"/>
      <c r="E54" s="176"/>
      <c r="F54" s="176"/>
      <c r="G54" s="176"/>
      <c r="H54" s="28">
        <v>2E-3</v>
      </c>
      <c r="I54" s="35">
        <f t="shared" si="0"/>
        <v>5.6539193360000013</v>
      </c>
    </row>
    <row r="55" spans="1:32">
      <c r="A55" s="22" t="s">
        <v>52</v>
      </c>
      <c r="B55" s="176" t="s">
        <v>89</v>
      </c>
      <c r="C55" s="176"/>
      <c r="D55" s="176"/>
      <c r="E55" s="176"/>
      <c r="F55" s="176"/>
      <c r="G55" s="176"/>
      <c r="H55" s="28">
        <v>2.5000000000000001E-2</v>
      </c>
      <c r="I55" s="35">
        <f t="shared" si="0"/>
        <v>70.673991700000016</v>
      </c>
    </row>
    <row r="56" spans="1:32">
      <c r="A56" s="22" t="s">
        <v>54</v>
      </c>
      <c r="B56" s="176" t="s">
        <v>90</v>
      </c>
      <c r="C56" s="176"/>
      <c r="D56" s="176"/>
      <c r="E56" s="176"/>
      <c r="F56" s="176"/>
      <c r="G56" s="176"/>
      <c r="H56" s="28">
        <v>6.0000000000000001E-3</v>
      </c>
      <c r="I56" s="35">
        <f t="shared" si="0"/>
        <v>16.961758008000004</v>
      </c>
    </row>
    <row r="57" spans="1:32" s="1" customFormat="1">
      <c r="A57" s="19" t="s">
        <v>58</v>
      </c>
      <c r="B57" s="115" t="s">
        <v>186</v>
      </c>
      <c r="C57" s="20"/>
      <c r="D57" s="20"/>
      <c r="E57" s="20"/>
      <c r="F57" s="20"/>
      <c r="G57" s="20"/>
      <c r="H57" s="29">
        <f>(1.4813*3)/100</f>
        <v>4.4438999999999999E-2</v>
      </c>
      <c r="I57" s="36">
        <f t="shared" si="0"/>
        <v>125.62726068625201</v>
      </c>
    </row>
    <row r="58" spans="1:32">
      <c r="A58" s="22" t="s">
        <v>59</v>
      </c>
      <c r="B58" s="176" t="s">
        <v>91</v>
      </c>
      <c r="C58" s="176"/>
      <c r="D58" s="176"/>
      <c r="E58" s="176"/>
      <c r="F58" s="176"/>
      <c r="G58" s="176"/>
      <c r="H58" s="28">
        <v>0.08</v>
      </c>
      <c r="I58" s="35">
        <f t="shared" si="0"/>
        <v>226.15677344000005</v>
      </c>
    </row>
    <row r="59" spans="1:32">
      <c r="A59" s="147" t="s">
        <v>76</v>
      </c>
      <c r="B59" s="148"/>
      <c r="C59" s="148"/>
      <c r="D59" s="148"/>
      <c r="E59" s="148"/>
      <c r="F59" s="148"/>
      <c r="G59" s="148"/>
      <c r="H59" s="30">
        <f>SUM(H51:H58)</f>
        <v>0.38243900000000008</v>
      </c>
      <c r="I59" s="37">
        <f>SUM(I51:I58)</f>
        <v>1081.1396284702523</v>
      </c>
    </row>
    <row r="60" spans="1:32">
      <c r="A60" s="213"/>
      <c r="B60" s="214"/>
      <c r="C60" s="214"/>
      <c r="D60" s="214"/>
      <c r="E60" s="214"/>
      <c r="F60" s="214"/>
      <c r="G60" s="214"/>
      <c r="H60" s="214"/>
      <c r="I60" s="215"/>
    </row>
    <row r="61" spans="1:32">
      <c r="A61" s="196" t="s">
        <v>92</v>
      </c>
      <c r="B61" s="197"/>
      <c r="C61" s="197"/>
      <c r="D61" s="197"/>
      <c r="E61" s="197"/>
      <c r="F61" s="197"/>
      <c r="G61" s="197"/>
      <c r="H61" s="197"/>
      <c r="I61" s="198"/>
    </row>
    <row r="62" spans="1:32">
      <c r="A62" s="199" t="s">
        <v>66</v>
      </c>
      <c r="B62" s="200"/>
      <c r="C62" s="200"/>
      <c r="D62" s="200"/>
      <c r="E62" s="200"/>
      <c r="F62" s="200"/>
      <c r="G62" s="200"/>
      <c r="H62" s="200" t="s">
        <v>67</v>
      </c>
      <c r="I62" s="201"/>
    </row>
    <row r="63" spans="1:32">
      <c r="A63" s="22" t="s">
        <v>42</v>
      </c>
      <c r="B63" s="176" t="s">
        <v>93</v>
      </c>
      <c r="C63" s="176"/>
      <c r="D63" s="176"/>
      <c r="E63" s="176"/>
      <c r="F63" s="176"/>
      <c r="G63" s="176"/>
      <c r="H63" s="216">
        <f>$H$24*$E$24-$B$24*$H$21</f>
        <v>66.760999999999996</v>
      </c>
      <c r="I63" s="217"/>
      <c r="AE63" s="4"/>
      <c r="AF63" s="4"/>
    </row>
    <row r="64" spans="1:32" s="1" customFormat="1">
      <c r="A64" s="19" t="s">
        <v>45</v>
      </c>
      <c r="B64" s="202" t="s">
        <v>94</v>
      </c>
      <c r="C64" s="202"/>
      <c r="D64" s="202"/>
      <c r="E64" s="202"/>
      <c r="F64" s="202"/>
      <c r="G64" s="202"/>
      <c r="H64" s="216">
        <v>505.99</v>
      </c>
      <c r="I64" s="217"/>
    </row>
    <row r="65" spans="1:12" s="1" customFormat="1">
      <c r="A65" s="19" t="s">
        <v>48</v>
      </c>
      <c r="B65" s="202" t="s">
        <v>95</v>
      </c>
      <c r="C65" s="202"/>
      <c r="D65" s="202"/>
      <c r="E65" s="202"/>
      <c r="F65" s="202"/>
      <c r="G65" s="202"/>
      <c r="H65" s="216">
        <v>0</v>
      </c>
      <c r="I65" s="217"/>
    </row>
    <row r="66" spans="1:12" s="1" customFormat="1">
      <c r="A66" s="19" t="s">
        <v>50</v>
      </c>
      <c r="B66" s="202" t="s">
        <v>187</v>
      </c>
      <c r="C66" s="202"/>
      <c r="D66" s="202"/>
      <c r="E66" s="202"/>
      <c r="F66" s="202"/>
      <c r="G66" s="202"/>
      <c r="H66" s="216">
        <v>60.75</v>
      </c>
      <c r="I66" s="217"/>
      <c r="K66" s="2"/>
      <c r="L66" s="2"/>
    </row>
    <row r="67" spans="1:12" s="1" customFormat="1">
      <c r="A67" s="19" t="s">
        <v>52</v>
      </c>
      <c r="B67" s="202" t="s">
        <v>96</v>
      </c>
      <c r="C67" s="202"/>
      <c r="D67" s="202"/>
      <c r="E67" s="202"/>
      <c r="F67" s="202"/>
      <c r="G67" s="202"/>
      <c r="H67" s="216">
        <v>4.6100000000000003</v>
      </c>
      <c r="I67" s="217"/>
      <c r="K67" s="2"/>
      <c r="L67" s="2"/>
    </row>
    <row r="68" spans="1:12" s="1" customFormat="1">
      <c r="A68" s="19" t="s">
        <v>54</v>
      </c>
      <c r="B68" s="228" t="s">
        <v>97</v>
      </c>
      <c r="C68" s="229"/>
      <c r="D68" s="229"/>
      <c r="E68" s="229"/>
      <c r="F68" s="229"/>
      <c r="G68" s="230"/>
      <c r="H68" s="296"/>
      <c r="I68" s="297"/>
    </row>
    <row r="69" spans="1:12">
      <c r="A69" s="147" t="s">
        <v>76</v>
      </c>
      <c r="B69" s="148"/>
      <c r="C69" s="148"/>
      <c r="D69" s="148"/>
      <c r="E69" s="148"/>
      <c r="F69" s="148"/>
      <c r="G69" s="148"/>
      <c r="H69" s="182">
        <f>SUM(H63:I68)</f>
        <v>638.11099999999999</v>
      </c>
      <c r="I69" s="183"/>
    </row>
    <row r="70" spans="1:12">
      <c r="A70" s="213"/>
      <c r="B70" s="214"/>
      <c r="C70" s="214"/>
      <c r="D70" s="214"/>
      <c r="E70" s="214"/>
      <c r="F70" s="214"/>
      <c r="G70" s="214"/>
      <c r="H70" s="214"/>
      <c r="I70" s="215"/>
    </row>
    <row r="71" spans="1:12">
      <c r="A71" s="196" t="s">
        <v>98</v>
      </c>
      <c r="B71" s="197"/>
      <c r="C71" s="197"/>
      <c r="D71" s="197"/>
      <c r="E71" s="197"/>
      <c r="F71" s="197"/>
      <c r="G71" s="197"/>
      <c r="H71" s="197"/>
      <c r="I71" s="198"/>
    </row>
    <row r="72" spans="1:12">
      <c r="A72" s="199" t="s">
        <v>66</v>
      </c>
      <c r="B72" s="200"/>
      <c r="C72" s="200"/>
      <c r="D72" s="200"/>
      <c r="E72" s="200"/>
      <c r="F72" s="200"/>
      <c r="G72" s="200"/>
      <c r="H72" s="200" t="s">
        <v>67</v>
      </c>
      <c r="I72" s="201"/>
    </row>
    <row r="73" spans="1:12">
      <c r="A73" s="185" t="s">
        <v>79</v>
      </c>
      <c r="B73" s="186"/>
      <c r="C73" s="186"/>
      <c r="D73" s="186"/>
      <c r="E73" s="186"/>
      <c r="F73" s="186"/>
      <c r="G73" s="186"/>
      <c r="H73" s="24" t="s">
        <v>80</v>
      </c>
      <c r="I73" s="32" t="s">
        <v>81</v>
      </c>
    </row>
    <row r="74" spans="1:12">
      <c r="A74" s="38" t="s">
        <v>99</v>
      </c>
      <c r="B74" s="187" t="s">
        <v>100</v>
      </c>
      <c r="C74" s="188"/>
      <c r="D74" s="188"/>
      <c r="E74" s="188"/>
      <c r="F74" s="188"/>
      <c r="G74" s="189"/>
      <c r="H74" s="39">
        <f>H46</f>
        <v>0.19440000000000002</v>
      </c>
      <c r="I74" s="33">
        <f>I46</f>
        <v>460.11466800000005</v>
      </c>
    </row>
    <row r="75" spans="1:12">
      <c r="A75" s="38" t="s">
        <v>101</v>
      </c>
      <c r="B75" s="187" t="s">
        <v>102</v>
      </c>
      <c r="C75" s="188"/>
      <c r="D75" s="188"/>
      <c r="E75" s="188"/>
      <c r="F75" s="188"/>
      <c r="G75" s="189"/>
      <c r="H75" s="39">
        <f>H59</f>
        <v>0.38243900000000008</v>
      </c>
      <c r="I75" s="33">
        <f>I59</f>
        <v>1081.1396284702523</v>
      </c>
    </row>
    <row r="76" spans="1:12">
      <c r="A76" s="38" t="s">
        <v>103</v>
      </c>
      <c r="B76" s="187" t="s">
        <v>104</v>
      </c>
      <c r="C76" s="188"/>
      <c r="D76" s="188"/>
      <c r="E76" s="188"/>
      <c r="F76" s="188"/>
      <c r="G76" s="189"/>
      <c r="H76" s="40"/>
      <c r="I76" s="33">
        <f>H69</f>
        <v>638.11099999999999</v>
      </c>
    </row>
    <row r="77" spans="1:12">
      <c r="A77" s="147" t="s">
        <v>76</v>
      </c>
      <c r="B77" s="148"/>
      <c r="C77" s="148"/>
      <c r="D77" s="148"/>
      <c r="E77" s="148"/>
      <c r="F77" s="148"/>
      <c r="G77" s="148"/>
      <c r="H77" s="40"/>
      <c r="I77" s="34">
        <f>SUM(I74:I76)</f>
        <v>2179.3652964702524</v>
      </c>
    </row>
    <row r="78" spans="1:12">
      <c r="A78" s="210"/>
      <c r="B78" s="211"/>
      <c r="C78" s="211"/>
      <c r="D78" s="211"/>
      <c r="E78" s="211"/>
      <c r="F78" s="211"/>
      <c r="G78" s="211"/>
      <c r="H78" s="211"/>
      <c r="I78" s="212"/>
    </row>
    <row r="79" spans="1:12">
      <c r="A79" s="160" t="s">
        <v>105</v>
      </c>
      <c r="B79" s="161"/>
      <c r="C79" s="161"/>
      <c r="D79" s="161"/>
      <c r="E79" s="161"/>
      <c r="F79" s="161"/>
      <c r="G79" s="161"/>
      <c r="H79" s="161"/>
      <c r="I79" s="162"/>
    </row>
    <row r="80" spans="1:12">
      <c r="A80" s="193" t="s">
        <v>66</v>
      </c>
      <c r="B80" s="194"/>
      <c r="C80" s="194"/>
      <c r="D80" s="194"/>
      <c r="E80" s="194"/>
      <c r="F80" s="194"/>
      <c r="G80" s="194"/>
      <c r="H80" s="194" t="s">
        <v>67</v>
      </c>
      <c r="I80" s="195"/>
    </row>
    <row r="81" spans="1:32">
      <c r="A81" s="185" t="s">
        <v>79</v>
      </c>
      <c r="B81" s="186"/>
      <c r="C81" s="186"/>
      <c r="D81" s="186"/>
      <c r="E81" s="186"/>
      <c r="F81" s="186"/>
      <c r="G81" s="186"/>
      <c r="H81" s="24" t="s">
        <v>80</v>
      </c>
      <c r="I81" s="32" t="s">
        <v>81</v>
      </c>
    </row>
    <row r="82" spans="1:32">
      <c r="A82" s="22" t="s">
        <v>42</v>
      </c>
      <c r="B82" s="176" t="s">
        <v>106</v>
      </c>
      <c r="C82" s="176"/>
      <c r="D82" s="176"/>
      <c r="E82" s="176"/>
      <c r="F82" s="176"/>
      <c r="G82" s="176"/>
      <c r="H82" s="26">
        <v>4.1999999999999997E-3</v>
      </c>
      <c r="I82" s="33">
        <f>H82*$H$38</f>
        <v>9.9407490000000003</v>
      </c>
    </row>
    <row r="83" spans="1:32">
      <c r="A83" s="22" t="s">
        <v>45</v>
      </c>
      <c r="B83" s="176" t="s">
        <v>107</v>
      </c>
      <c r="C83" s="176"/>
      <c r="D83" s="176"/>
      <c r="E83" s="176"/>
      <c r="F83" s="176"/>
      <c r="G83" s="176"/>
      <c r="H83" s="26">
        <v>2.9999999999999997E-4</v>
      </c>
      <c r="I83" s="33">
        <f t="shared" ref="I83:I87" si="1">H83*$H$38</f>
        <v>0.7100535</v>
      </c>
    </row>
    <row r="84" spans="1:32">
      <c r="A84" s="22" t="s">
        <v>48</v>
      </c>
      <c r="B84" s="176" t="s">
        <v>108</v>
      </c>
      <c r="C84" s="176"/>
      <c r="D84" s="176"/>
      <c r="E84" s="176"/>
      <c r="F84" s="176"/>
      <c r="G84" s="176"/>
      <c r="H84" s="26">
        <v>3.4799999999999998E-2</v>
      </c>
      <c r="I84" s="33">
        <f t="shared" si="1"/>
        <v>82.366206000000005</v>
      </c>
    </row>
    <row r="85" spans="1:32">
      <c r="A85" s="22" t="s">
        <v>50</v>
      </c>
      <c r="B85" s="176" t="s">
        <v>109</v>
      </c>
      <c r="C85" s="176"/>
      <c r="D85" s="176"/>
      <c r="E85" s="176"/>
      <c r="F85" s="176"/>
      <c r="G85" s="176"/>
      <c r="H85" s="26">
        <v>1.9400000000000001E-2</v>
      </c>
      <c r="I85" s="33">
        <f t="shared" si="1"/>
        <v>45.916793000000006</v>
      </c>
    </row>
    <row r="86" spans="1:32">
      <c r="A86" s="22" t="s">
        <v>52</v>
      </c>
      <c r="B86" s="206" t="s">
        <v>110</v>
      </c>
      <c r="C86" s="206"/>
      <c r="D86" s="206"/>
      <c r="E86" s="206"/>
      <c r="F86" s="206"/>
      <c r="G86" s="206"/>
      <c r="H86" s="26">
        <f>H85*H59</f>
        <v>7.4193166000000015E-3</v>
      </c>
      <c r="I86" s="33">
        <f t="shared" si="1"/>
        <v>17.560372398127004</v>
      </c>
    </row>
    <row r="87" spans="1:32">
      <c r="A87" s="22" t="s">
        <v>54</v>
      </c>
      <c r="B87" s="176" t="s">
        <v>111</v>
      </c>
      <c r="C87" s="176"/>
      <c r="D87" s="176"/>
      <c r="E87" s="176"/>
      <c r="F87" s="176"/>
      <c r="G87" s="176"/>
      <c r="H87" s="26">
        <v>5.9999999999999995E-4</v>
      </c>
      <c r="I87" s="33">
        <f t="shared" si="1"/>
        <v>1.420107</v>
      </c>
    </row>
    <row r="88" spans="1:32">
      <c r="A88" s="147" t="s">
        <v>76</v>
      </c>
      <c r="B88" s="148"/>
      <c r="C88" s="148"/>
      <c r="D88" s="148"/>
      <c r="E88" s="148"/>
      <c r="F88" s="148"/>
      <c r="G88" s="148"/>
      <c r="H88" s="41">
        <f>SUM(H82:H87)</f>
        <v>6.6719316599999995E-2</v>
      </c>
      <c r="I88" s="34">
        <f>SUM(I82:I87)</f>
        <v>157.91428089812703</v>
      </c>
    </row>
    <row r="89" spans="1:32">
      <c r="A89" s="42"/>
      <c r="B89" s="43"/>
      <c r="C89" s="43"/>
      <c r="D89" s="43"/>
      <c r="E89" s="43"/>
      <c r="F89" s="43"/>
      <c r="G89" s="44"/>
      <c r="H89" s="26"/>
      <c r="I89" s="33"/>
    </row>
    <row r="90" spans="1:32" s="2" customFormat="1">
      <c r="A90" s="158" t="s">
        <v>112</v>
      </c>
      <c r="B90" s="159"/>
      <c r="C90" s="159"/>
      <c r="D90" s="159"/>
      <c r="E90" s="159"/>
      <c r="F90" s="159"/>
      <c r="G90" s="159"/>
      <c r="H90" s="45"/>
      <c r="I90" s="48">
        <f>$I$88+$I$77+$H$38</f>
        <v>4704.1245773683795</v>
      </c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</row>
    <row r="91" spans="1:32" s="2" customFormat="1">
      <c r="A91" s="160" t="s">
        <v>113</v>
      </c>
      <c r="B91" s="161"/>
      <c r="C91" s="161"/>
      <c r="D91" s="161"/>
      <c r="E91" s="161"/>
      <c r="F91" s="161"/>
      <c r="G91" s="161"/>
      <c r="H91" s="161"/>
      <c r="I91" s="162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</row>
    <row r="92" spans="1:32" s="2" customFormat="1">
      <c r="A92" s="207" t="s">
        <v>114</v>
      </c>
      <c r="B92" s="208"/>
      <c r="C92" s="208"/>
      <c r="D92" s="208"/>
      <c r="E92" s="208"/>
      <c r="F92" s="208"/>
      <c r="G92" s="208"/>
      <c r="H92" s="208"/>
      <c r="I92" s="209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</row>
    <row r="93" spans="1:32" s="2" customFormat="1">
      <c r="A93" s="199" t="s">
        <v>66</v>
      </c>
      <c r="B93" s="200"/>
      <c r="C93" s="200"/>
      <c r="D93" s="200"/>
      <c r="E93" s="200"/>
      <c r="F93" s="200"/>
      <c r="G93" s="200"/>
      <c r="H93" s="200" t="s">
        <v>67</v>
      </c>
      <c r="I93" s="20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</row>
    <row r="94" spans="1:32" s="2" customFormat="1">
      <c r="A94" s="185" t="s">
        <v>79</v>
      </c>
      <c r="B94" s="186"/>
      <c r="C94" s="186"/>
      <c r="D94" s="186"/>
      <c r="E94" s="186"/>
      <c r="F94" s="186"/>
      <c r="G94" s="186"/>
      <c r="H94" s="24" t="s">
        <v>80</v>
      </c>
      <c r="I94" s="32" t="s">
        <v>81</v>
      </c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</row>
    <row r="95" spans="1:32" s="2" customFormat="1">
      <c r="A95" s="22" t="s">
        <v>42</v>
      </c>
      <c r="B95" s="176" t="s">
        <v>115</v>
      </c>
      <c r="C95" s="176"/>
      <c r="D95" s="176"/>
      <c r="E95" s="176"/>
      <c r="F95" s="176"/>
      <c r="G95" s="176"/>
      <c r="H95" s="26">
        <v>9.2999999999999992E-3</v>
      </c>
      <c r="I95" s="33">
        <f>H95*I90</f>
        <v>43.748358569525926</v>
      </c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</row>
    <row r="96" spans="1:32">
      <c r="A96" s="22" t="s">
        <v>45</v>
      </c>
      <c r="B96" s="176" t="s">
        <v>116</v>
      </c>
      <c r="C96" s="176"/>
      <c r="D96" s="176"/>
      <c r="E96" s="176"/>
      <c r="F96" s="176"/>
      <c r="G96" s="176"/>
      <c r="H96" s="26">
        <v>2.8E-3</v>
      </c>
      <c r="I96" s="33">
        <f>H96*I90</f>
        <v>13.171548816631462</v>
      </c>
    </row>
    <row r="97" spans="1:9">
      <c r="A97" s="22" t="s">
        <v>48</v>
      </c>
      <c r="B97" s="176" t="s">
        <v>117</v>
      </c>
      <c r="C97" s="176"/>
      <c r="D97" s="176"/>
      <c r="E97" s="176"/>
      <c r="F97" s="176"/>
      <c r="G97" s="176"/>
      <c r="H97" s="26">
        <v>2.0000000000000001E-4</v>
      </c>
      <c r="I97" s="33">
        <f>H97*I90</f>
        <v>0.94082491547367597</v>
      </c>
    </row>
    <row r="98" spans="1:9">
      <c r="A98" s="22" t="s">
        <v>50</v>
      </c>
      <c r="B98" s="176" t="s">
        <v>118</v>
      </c>
      <c r="C98" s="176"/>
      <c r="D98" s="176"/>
      <c r="E98" s="176"/>
      <c r="F98" s="176"/>
      <c r="G98" s="176"/>
      <c r="H98" s="26">
        <v>3.3E-3</v>
      </c>
      <c r="I98" s="33">
        <f>H98*I90</f>
        <v>15.523611105315652</v>
      </c>
    </row>
    <row r="99" spans="1:9">
      <c r="A99" s="22" t="s">
        <v>52</v>
      </c>
      <c r="B99" s="176" t="s">
        <v>119</v>
      </c>
      <c r="C99" s="176"/>
      <c r="D99" s="176"/>
      <c r="E99" s="176"/>
      <c r="F99" s="176"/>
      <c r="G99" s="176"/>
      <c r="H99" s="26">
        <v>6.9999999999999999E-4</v>
      </c>
      <c r="I99" s="33">
        <f>H99*I90</f>
        <v>3.2928872041578656</v>
      </c>
    </row>
    <row r="100" spans="1:9">
      <c r="A100" s="22" t="s">
        <v>54</v>
      </c>
      <c r="B100" s="176" t="s">
        <v>120</v>
      </c>
      <c r="C100" s="176"/>
      <c r="D100" s="176"/>
      <c r="E100" s="176"/>
      <c r="F100" s="176"/>
      <c r="G100" s="176"/>
      <c r="H100" s="26">
        <v>1.3899999999999999E-2</v>
      </c>
      <c r="I100" s="33">
        <f>H100*I90</f>
        <v>65.387331625420472</v>
      </c>
    </row>
    <row r="101" spans="1:9">
      <c r="A101" s="147" t="s">
        <v>76</v>
      </c>
      <c r="B101" s="148"/>
      <c r="C101" s="148"/>
      <c r="D101" s="148"/>
      <c r="E101" s="148"/>
      <c r="F101" s="148"/>
      <c r="G101" s="148"/>
      <c r="H101" s="41">
        <f>SUM(H95:H100)</f>
        <v>3.0199999999999998E-2</v>
      </c>
      <c r="I101" s="34">
        <f>SUM(I95:I100)</f>
        <v>142.06456223652506</v>
      </c>
    </row>
    <row r="102" spans="1:9">
      <c r="A102" s="203"/>
      <c r="B102" s="204"/>
      <c r="C102" s="204"/>
      <c r="D102" s="204"/>
      <c r="E102" s="204"/>
      <c r="F102" s="204"/>
      <c r="G102" s="204"/>
      <c r="H102" s="204"/>
      <c r="I102" s="205"/>
    </row>
    <row r="103" spans="1:9">
      <c r="A103" s="196" t="s">
        <v>121</v>
      </c>
      <c r="B103" s="197"/>
      <c r="C103" s="197"/>
      <c r="D103" s="197"/>
      <c r="E103" s="197"/>
      <c r="F103" s="197"/>
      <c r="G103" s="197"/>
      <c r="H103" s="197"/>
      <c r="I103" s="198"/>
    </row>
    <row r="104" spans="1:9">
      <c r="A104" s="199" t="s">
        <v>66</v>
      </c>
      <c r="B104" s="200"/>
      <c r="C104" s="200"/>
      <c r="D104" s="200"/>
      <c r="E104" s="200"/>
      <c r="F104" s="200"/>
      <c r="G104" s="200"/>
      <c r="H104" s="200" t="s">
        <v>67</v>
      </c>
      <c r="I104" s="201"/>
    </row>
    <row r="105" spans="1:9">
      <c r="A105" s="185" t="s">
        <v>122</v>
      </c>
      <c r="B105" s="186"/>
      <c r="C105" s="186"/>
      <c r="D105" s="186"/>
      <c r="E105" s="186"/>
      <c r="F105" s="186"/>
      <c r="G105" s="186"/>
      <c r="H105" s="24" t="s">
        <v>80</v>
      </c>
      <c r="I105" s="32" t="s">
        <v>81</v>
      </c>
    </row>
    <row r="106" spans="1:9" s="1" customFormat="1">
      <c r="A106" s="19" t="s">
        <v>42</v>
      </c>
      <c r="B106" s="202" t="s">
        <v>123</v>
      </c>
      <c r="C106" s="202"/>
      <c r="D106" s="202"/>
      <c r="E106" s="202"/>
      <c r="F106" s="202"/>
      <c r="G106" s="202"/>
      <c r="H106" s="46" t="s">
        <v>31</v>
      </c>
      <c r="I106" s="49">
        <v>0</v>
      </c>
    </row>
    <row r="107" spans="1:9">
      <c r="A107" s="147" t="s">
        <v>76</v>
      </c>
      <c r="B107" s="148"/>
      <c r="C107" s="148"/>
      <c r="D107" s="148"/>
      <c r="E107" s="148"/>
      <c r="F107" s="148"/>
      <c r="G107" s="148"/>
      <c r="H107" s="24"/>
      <c r="I107" s="34">
        <f>SUM(I106)</f>
        <v>0</v>
      </c>
    </row>
    <row r="108" spans="1:9">
      <c r="A108" s="203"/>
      <c r="B108" s="204"/>
      <c r="C108" s="204"/>
      <c r="D108" s="204"/>
      <c r="E108" s="204"/>
      <c r="F108" s="204"/>
      <c r="G108" s="204"/>
      <c r="H108" s="204"/>
      <c r="I108" s="205"/>
    </row>
    <row r="109" spans="1:9">
      <c r="A109" s="196" t="s">
        <v>124</v>
      </c>
      <c r="B109" s="197"/>
      <c r="C109" s="197"/>
      <c r="D109" s="197"/>
      <c r="E109" s="197"/>
      <c r="F109" s="197"/>
      <c r="G109" s="197"/>
      <c r="H109" s="197"/>
      <c r="I109" s="198"/>
    </row>
    <row r="110" spans="1:9">
      <c r="A110" s="147" t="s">
        <v>66</v>
      </c>
      <c r="B110" s="148"/>
      <c r="C110" s="148"/>
      <c r="D110" s="148"/>
      <c r="E110" s="148"/>
      <c r="F110" s="148"/>
      <c r="G110" s="148"/>
      <c r="H110" s="200" t="s">
        <v>67</v>
      </c>
      <c r="I110" s="201"/>
    </row>
    <row r="111" spans="1:9">
      <c r="A111" s="185" t="s">
        <v>79</v>
      </c>
      <c r="B111" s="186"/>
      <c r="C111" s="186"/>
      <c r="D111" s="186"/>
      <c r="E111" s="186"/>
      <c r="F111" s="186"/>
      <c r="G111" s="186"/>
      <c r="H111" s="24" t="s">
        <v>80</v>
      </c>
      <c r="I111" s="32" t="s">
        <v>81</v>
      </c>
    </row>
    <row r="112" spans="1:9">
      <c r="A112" s="22" t="s">
        <v>125</v>
      </c>
      <c r="B112" s="187" t="s">
        <v>126</v>
      </c>
      <c r="C112" s="188"/>
      <c r="D112" s="188"/>
      <c r="E112" s="188"/>
      <c r="F112" s="188"/>
      <c r="G112" s="189"/>
      <c r="H112" s="39">
        <f>H101</f>
        <v>3.0199999999999998E-2</v>
      </c>
      <c r="I112" s="50">
        <f>I101</f>
        <v>142.06456223652506</v>
      </c>
    </row>
    <row r="113" spans="1:32">
      <c r="A113" s="22" t="s">
        <v>127</v>
      </c>
      <c r="B113" s="187" t="s">
        <v>128</v>
      </c>
      <c r="C113" s="188"/>
      <c r="D113" s="188"/>
      <c r="E113" s="188"/>
      <c r="F113" s="188"/>
      <c r="G113" s="189"/>
      <c r="H113" s="40"/>
      <c r="I113" s="50">
        <f>I107</f>
        <v>0</v>
      </c>
    </row>
    <row r="114" spans="1:32">
      <c r="A114" s="179" t="s">
        <v>76</v>
      </c>
      <c r="B114" s="180"/>
      <c r="C114" s="180"/>
      <c r="D114" s="180"/>
      <c r="E114" s="180"/>
      <c r="F114" s="180"/>
      <c r="G114" s="181"/>
      <c r="H114" s="24"/>
      <c r="I114" s="51">
        <f>SUM(I112:I113)</f>
        <v>142.06456223652506</v>
      </c>
    </row>
    <row r="115" spans="1:32">
      <c r="A115" s="190"/>
      <c r="B115" s="191"/>
      <c r="C115" s="191"/>
      <c r="D115" s="191"/>
      <c r="E115" s="191"/>
      <c r="F115" s="191"/>
      <c r="G115" s="191"/>
      <c r="H115" s="191"/>
      <c r="I115" s="192"/>
    </row>
    <row r="116" spans="1:32">
      <c r="A116" s="160" t="s">
        <v>129</v>
      </c>
      <c r="B116" s="161"/>
      <c r="C116" s="161"/>
      <c r="D116" s="161"/>
      <c r="E116" s="161"/>
      <c r="F116" s="161"/>
      <c r="G116" s="161"/>
      <c r="H116" s="161"/>
      <c r="I116" s="162"/>
    </row>
    <row r="117" spans="1:32">
      <c r="A117" s="193" t="s">
        <v>66</v>
      </c>
      <c r="B117" s="194"/>
      <c r="C117" s="194"/>
      <c r="D117" s="194"/>
      <c r="E117" s="194"/>
      <c r="F117" s="194"/>
      <c r="G117" s="194"/>
      <c r="H117" s="194" t="s">
        <v>67</v>
      </c>
      <c r="I117" s="195"/>
    </row>
    <row r="118" spans="1:32">
      <c r="A118" s="22" t="s">
        <v>42</v>
      </c>
      <c r="B118" s="176" t="s">
        <v>130</v>
      </c>
      <c r="C118" s="176"/>
      <c r="D118" s="176"/>
      <c r="E118" s="176"/>
      <c r="F118" s="176"/>
      <c r="G118" s="176"/>
      <c r="H118" s="177">
        <v>25.42</v>
      </c>
      <c r="I118" s="178"/>
    </row>
    <row r="119" spans="1:32">
      <c r="A119" s="22" t="s">
        <v>45</v>
      </c>
      <c r="B119" s="176" t="s">
        <v>131</v>
      </c>
      <c r="C119" s="176"/>
      <c r="D119" s="176"/>
      <c r="E119" s="176"/>
      <c r="F119" s="176"/>
      <c r="G119" s="176"/>
      <c r="H119" s="177"/>
      <c r="I119" s="178"/>
    </row>
    <row r="120" spans="1:32">
      <c r="A120" s="22" t="s">
        <v>48</v>
      </c>
      <c r="B120" s="176" t="s">
        <v>132</v>
      </c>
      <c r="C120" s="176"/>
      <c r="D120" s="176"/>
      <c r="E120" s="176"/>
      <c r="F120" s="176"/>
      <c r="G120" s="176"/>
      <c r="H120" s="177">
        <v>68.760000000000005</v>
      </c>
      <c r="I120" s="178"/>
    </row>
    <row r="121" spans="1:32">
      <c r="A121" s="22" t="s">
        <v>50</v>
      </c>
      <c r="B121" s="176" t="s">
        <v>133</v>
      </c>
      <c r="C121" s="176"/>
      <c r="D121" s="176"/>
      <c r="E121" s="176"/>
      <c r="F121" s="176"/>
      <c r="G121" s="176"/>
      <c r="H121" s="177">
        <v>18</v>
      </c>
      <c r="I121" s="178"/>
    </row>
    <row r="122" spans="1:32">
      <c r="A122" s="179" t="s">
        <v>76</v>
      </c>
      <c r="B122" s="180"/>
      <c r="C122" s="180"/>
      <c r="D122" s="180"/>
      <c r="E122" s="180"/>
      <c r="F122" s="180"/>
      <c r="G122" s="181"/>
      <c r="H122" s="182">
        <f>SUM(H118:I121)</f>
        <v>112.18</v>
      </c>
      <c r="I122" s="183"/>
    </row>
    <row r="123" spans="1:32">
      <c r="A123" s="25"/>
      <c r="B123" s="180"/>
      <c r="C123" s="180"/>
      <c r="D123" s="180"/>
      <c r="E123" s="180"/>
      <c r="F123" s="180"/>
      <c r="G123" s="180"/>
      <c r="H123" s="180"/>
      <c r="I123" s="184"/>
    </row>
    <row r="124" spans="1:32" s="2" customFormat="1">
      <c r="A124" s="158" t="s">
        <v>134</v>
      </c>
      <c r="B124" s="159"/>
      <c r="C124" s="159"/>
      <c r="D124" s="159"/>
      <c r="E124" s="159"/>
      <c r="F124" s="159"/>
      <c r="G124" s="159"/>
      <c r="H124" s="45"/>
      <c r="I124" s="48">
        <f>$I$88+$I$77+$H$38+$I$114+$H$122</f>
        <v>4958.3691396049053</v>
      </c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</row>
    <row r="125" spans="1:32">
      <c r="A125" s="160" t="s">
        <v>135</v>
      </c>
      <c r="B125" s="161"/>
      <c r="C125" s="161"/>
      <c r="D125" s="161"/>
      <c r="E125" s="161"/>
      <c r="F125" s="161"/>
      <c r="G125" s="161"/>
      <c r="H125" s="161"/>
      <c r="I125" s="162"/>
    </row>
    <row r="126" spans="1:32">
      <c r="A126" s="163" t="s">
        <v>66</v>
      </c>
      <c r="B126" s="164"/>
      <c r="C126" s="164"/>
      <c r="D126" s="164"/>
      <c r="E126" s="164"/>
      <c r="F126" s="164"/>
      <c r="G126" s="164"/>
      <c r="H126" s="164" t="s">
        <v>67</v>
      </c>
      <c r="I126" s="165"/>
    </row>
    <row r="127" spans="1:32">
      <c r="A127" s="166" t="s">
        <v>79</v>
      </c>
      <c r="B127" s="167"/>
      <c r="C127" s="167"/>
      <c r="D127" s="167"/>
      <c r="E127" s="167"/>
      <c r="F127" s="167"/>
      <c r="G127" s="167"/>
      <c r="H127" s="47" t="s">
        <v>80</v>
      </c>
      <c r="I127" s="52" t="s">
        <v>81</v>
      </c>
    </row>
    <row r="128" spans="1:32">
      <c r="A128" s="53" t="s">
        <v>42</v>
      </c>
      <c r="B128" s="168" t="s">
        <v>136</v>
      </c>
      <c r="C128" s="169"/>
      <c r="D128" s="169"/>
      <c r="E128" s="169"/>
      <c r="F128" s="169"/>
      <c r="G128" s="170"/>
      <c r="H128" s="28">
        <v>5.5E-2</v>
      </c>
      <c r="I128" s="35">
        <f>H128*$I$124</f>
        <v>272.71030267826978</v>
      </c>
    </row>
    <row r="129" spans="1:32">
      <c r="A129" s="53" t="s">
        <v>45</v>
      </c>
      <c r="B129" s="168" t="s">
        <v>137</v>
      </c>
      <c r="C129" s="169"/>
      <c r="D129" s="169"/>
      <c r="E129" s="169"/>
      <c r="F129" s="169"/>
      <c r="G129" s="170"/>
      <c r="H129" s="28">
        <v>5.7799999999999997E-2</v>
      </c>
      <c r="I129" s="35">
        <f>H129*($I$128+$I$124)</f>
        <v>302.35639176396751</v>
      </c>
    </row>
    <row r="130" spans="1:32">
      <c r="A130" s="54" t="s">
        <v>48</v>
      </c>
      <c r="B130" s="168" t="s">
        <v>138</v>
      </c>
      <c r="C130" s="171"/>
      <c r="D130" s="171"/>
      <c r="E130" s="171"/>
      <c r="F130" s="171"/>
      <c r="G130" s="172"/>
      <c r="H130" s="28">
        <v>3.27E-2</v>
      </c>
      <c r="I130" s="76">
        <f>(SUM($I$124+$I$128+$I$129)*H130)/(100%-(SUM($H$130:$H$132)))</f>
        <v>198.79515685930735</v>
      </c>
    </row>
    <row r="131" spans="1:32">
      <c r="A131" s="54"/>
      <c r="B131" s="173" t="s">
        <v>139</v>
      </c>
      <c r="C131" s="174"/>
      <c r="D131" s="174"/>
      <c r="E131" s="174"/>
      <c r="F131" s="174"/>
      <c r="G131" s="175"/>
      <c r="H131" s="29">
        <v>7.1000000000000004E-3</v>
      </c>
      <c r="I131" s="76">
        <f>(SUM($I$124+$I$128+$I$129)*H131)/(100%-(SUM($H$130:$H$132)))</f>
        <v>43.163474425109555</v>
      </c>
    </row>
    <row r="132" spans="1:32">
      <c r="A132" s="54" t="s">
        <v>50</v>
      </c>
      <c r="B132" s="144" t="s">
        <v>140</v>
      </c>
      <c r="C132" s="145"/>
      <c r="D132" s="145"/>
      <c r="E132" s="145"/>
      <c r="F132" s="145"/>
      <c r="G132" s="146"/>
      <c r="H132" s="55">
        <v>0.05</v>
      </c>
      <c r="I132" s="76">
        <f>(SUM($I$124+$I$128+$I$129)*H132)/(100%-(SUM($H$130:$H$132)))</f>
        <v>303.96812975429265</v>
      </c>
    </row>
    <row r="133" spans="1:32">
      <c r="A133" s="147" t="s">
        <v>76</v>
      </c>
      <c r="B133" s="148"/>
      <c r="C133" s="148"/>
      <c r="D133" s="148"/>
      <c r="E133" s="148"/>
      <c r="F133" s="148"/>
      <c r="G133" s="148"/>
      <c r="H133" s="56">
        <f>SUM(H128:H132)</f>
        <v>0.2026</v>
      </c>
      <c r="I133" s="77">
        <f>SUM(I128:I132)</f>
        <v>1120.993455480947</v>
      </c>
    </row>
    <row r="134" spans="1:32">
      <c r="A134" s="149" t="s">
        <v>141</v>
      </c>
      <c r="B134" s="150"/>
      <c r="C134" s="150"/>
      <c r="D134" s="150"/>
      <c r="E134" s="150"/>
      <c r="F134" s="150"/>
      <c r="G134" s="151"/>
      <c r="H134" s="57">
        <f>(H128+100%)*(H129+100%)/(100%-(SUM(H130:H132)))-100%</f>
        <v>0.22608108108108116</v>
      </c>
      <c r="I134" s="78">
        <f>H134*SUM($I$124)</f>
        <v>1120.9934554809472</v>
      </c>
      <c r="N134" s="79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</row>
    <row r="135" spans="1:32">
      <c r="A135" s="152" t="s">
        <v>142</v>
      </c>
      <c r="B135" s="153"/>
      <c r="C135" s="153"/>
      <c r="D135" s="153"/>
      <c r="E135" s="153"/>
      <c r="F135" s="153"/>
      <c r="G135" s="153"/>
      <c r="H135" s="153"/>
      <c r="I135" s="154"/>
    </row>
    <row r="136" spans="1:32">
      <c r="A136" s="58" t="s">
        <v>143</v>
      </c>
      <c r="B136" s="59"/>
      <c r="C136" s="59"/>
      <c r="D136" s="59"/>
      <c r="E136" s="59"/>
      <c r="F136" s="59"/>
      <c r="G136" s="59"/>
      <c r="H136" s="59"/>
      <c r="I136" s="80"/>
    </row>
    <row r="137" spans="1:32">
      <c r="A137" s="155" t="s">
        <v>66</v>
      </c>
      <c r="B137" s="156"/>
      <c r="C137" s="156"/>
      <c r="D137" s="156"/>
      <c r="E137" s="156"/>
      <c r="F137" s="156"/>
      <c r="G137" s="156"/>
      <c r="H137" s="156" t="s">
        <v>67</v>
      </c>
      <c r="I137" s="157"/>
    </row>
    <row r="138" spans="1:32">
      <c r="A138" s="60" t="s">
        <v>42</v>
      </c>
      <c r="B138" s="131" t="s">
        <v>144</v>
      </c>
      <c r="C138" s="132"/>
      <c r="D138" s="132"/>
      <c r="E138" s="132"/>
      <c r="F138" s="132"/>
      <c r="G138" s="133"/>
      <c r="H138" s="134">
        <f>H38</f>
        <v>2366.8450000000003</v>
      </c>
      <c r="I138" s="135"/>
    </row>
    <row r="139" spans="1:32">
      <c r="A139" s="60" t="s">
        <v>45</v>
      </c>
      <c r="B139" s="131" t="s">
        <v>145</v>
      </c>
      <c r="C139" s="132"/>
      <c r="D139" s="132"/>
      <c r="E139" s="132"/>
      <c r="F139" s="132"/>
      <c r="G139" s="133"/>
      <c r="H139" s="134">
        <f>I77</f>
        <v>2179.3652964702524</v>
      </c>
      <c r="I139" s="135"/>
    </row>
    <row r="140" spans="1:32">
      <c r="A140" s="60" t="s">
        <v>48</v>
      </c>
      <c r="B140" s="131" t="s">
        <v>146</v>
      </c>
      <c r="C140" s="132"/>
      <c r="D140" s="132"/>
      <c r="E140" s="132"/>
      <c r="F140" s="132"/>
      <c r="G140" s="133"/>
      <c r="H140" s="134">
        <f>I88</f>
        <v>157.91428089812703</v>
      </c>
      <c r="I140" s="135"/>
    </row>
    <row r="141" spans="1:32">
      <c r="A141" s="60" t="s">
        <v>50</v>
      </c>
      <c r="B141" s="131" t="s">
        <v>147</v>
      </c>
      <c r="C141" s="132"/>
      <c r="D141" s="132"/>
      <c r="E141" s="132"/>
      <c r="F141" s="132"/>
      <c r="G141" s="133"/>
      <c r="H141" s="134">
        <f>I114</f>
        <v>142.06456223652506</v>
      </c>
      <c r="I141" s="135"/>
    </row>
    <row r="142" spans="1:32">
      <c r="A142" s="60" t="s">
        <v>52</v>
      </c>
      <c r="B142" s="131" t="s">
        <v>148</v>
      </c>
      <c r="C142" s="132"/>
      <c r="D142" s="132"/>
      <c r="E142" s="132"/>
      <c r="F142" s="132"/>
      <c r="G142" s="133"/>
      <c r="H142" s="134">
        <f>H122</f>
        <v>112.18</v>
      </c>
      <c r="I142" s="135"/>
    </row>
    <row r="143" spans="1:32">
      <c r="A143" s="136" t="s">
        <v>149</v>
      </c>
      <c r="B143" s="137"/>
      <c r="C143" s="137"/>
      <c r="D143" s="137"/>
      <c r="E143" s="137"/>
      <c r="F143" s="137"/>
      <c r="G143" s="138"/>
      <c r="H143" s="139">
        <f>SUM(H138:I142)</f>
        <v>4958.3691396049053</v>
      </c>
      <c r="I143" s="140"/>
    </row>
    <row r="144" spans="1:32">
      <c r="A144" s="61" t="s">
        <v>54</v>
      </c>
      <c r="B144" s="141" t="s">
        <v>150</v>
      </c>
      <c r="C144" s="141"/>
      <c r="D144" s="141"/>
      <c r="E144" s="141"/>
      <c r="F144" s="141"/>
      <c r="G144" s="141"/>
      <c r="H144" s="142">
        <f>I133</f>
        <v>1120.993455480947</v>
      </c>
      <c r="I144" s="143"/>
    </row>
    <row r="145" spans="1:32">
      <c r="A145" s="62" t="s">
        <v>58</v>
      </c>
      <c r="B145" s="119" t="s">
        <v>151</v>
      </c>
      <c r="C145" s="120"/>
      <c r="D145" s="120"/>
      <c r="E145" s="120"/>
      <c r="F145" s="120"/>
      <c r="G145" s="120"/>
      <c r="H145" s="121">
        <f>H143+H144</f>
        <v>6079.3625950858523</v>
      </c>
      <c r="I145" s="122"/>
    </row>
    <row r="146" spans="1:32">
      <c r="A146" s="63" t="s">
        <v>59</v>
      </c>
      <c r="B146" s="123" t="s">
        <v>152</v>
      </c>
      <c r="C146" s="123"/>
      <c r="D146" s="123"/>
      <c r="E146" s="123"/>
      <c r="F146" s="123"/>
      <c r="G146" s="123"/>
      <c r="H146" s="124">
        <f>$E$26</f>
        <v>1</v>
      </c>
      <c r="I146" s="125"/>
      <c r="M146" s="81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</row>
    <row r="147" spans="1:32">
      <c r="A147" s="62" t="s">
        <v>63</v>
      </c>
      <c r="B147" s="119" t="s">
        <v>153</v>
      </c>
      <c r="C147" s="120"/>
      <c r="D147" s="120"/>
      <c r="E147" s="120"/>
      <c r="F147" s="120"/>
      <c r="G147" s="120"/>
      <c r="H147" s="126">
        <f>$H$145*$H$146</f>
        <v>6079.3625950858523</v>
      </c>
      <c r="I147" s="127"/>
      <c r="M147" s="81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</row>
    <row r="148" spans="1:32" s="3" customFormat="1"/>
    <row r="149" spans="1:32" s="3" customFormat="1">
      <c r="F149" s="64" t="s">
        <v>155</v>
      </c>
      <c r="G149" s="65"/>
      <c r="H149" s="66"/>
    </row>
    <row r="150" spans="1:32" s="3" customFormat="1">
      <c r="B150" s="128" t="s">
        <v>184</v>
      </c>
      <c r="C150" s="129"/>
      <c r="D150" s="130"/>
      <c r="F150" s="67" t="s">
        <v>156</v>
      </c>
      <c r="G150" s="68"/>
      <c r="H150" s="69">
        <f>H145</f>
        <v>6079.3625950858523</v>
      </c>
      <c r="I150" s="82"/>
    </row>
    <row r="151" spans="1:32" s="3" customFormat="1">
      <c r="F151" s="67" t="s">
        <v>157</v>
      </c>
      <c r="G151" s="68"/>
      <c r="H151" s="69">
        <v>6002.63</v>
      </c>
    </row>
    <row r="152" spans="1:32" s="3" customFormat="1">
      <c r="F152" s="70" t="s">
        <v>158</v>
      </c>
      <c r="G152" s="71"/>
      <c r="H152" s="72">
        <f>H150-H151</f>
        <v>76.732595085852154</v>
      </c>
      <c r="K152" s="2"/>
    </row>
    <row r="153" spans="1:32">
      <c r="A153" s="73"/>
      <c r="B153" s="73"/>
      <c r="C153" s="73"/>
      <c r="D153" s="73"/>
      <c r="E153" s="3"/>
      <c r="F153" s="3"/>
      <c r="G153" s="74"/>
      <c r="H153" s="74"/>
      <c r="I153" s="83"/>
      <c r="J153" s="73"/>
      <c r="K153" s="73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</row>
    <row r="154" spans="1:32" ht="18" customHeight="1">
      <c r="D154" s="75"/>
      <c r="E154" s="73"/>
      <c r="F154" s="73"/>
      <c r="G154" s="73"/>
      <c r="H154" s="73"/>
      <c r="I154" s="73"/>
      <c r="J154" s="75"/>
      <c r="K154" s="75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</row>
  </sheetData>
  <mergeCells count="207">
    <mergeCell ref="C1:I1"/>
    <mergeCell ref="C2:I2"/>
    <mergeCell ref="C3:I3"/>
    <mergeCell ref="C4:I4"/>
    <mergeCell ref="A5:I5"/>
    <mergeCell ref="A6:D6"/>
    <mergeCell ref="E6:I6"/>
    <mergeCell ref="A7:D7"/>
    <mergeCell ref="E7:I7"/>
    <mergeCell ref="A8:D8"/>
    <mergeCell ref="E8:I8"/>
    <mergeCell ref="A9:D9"/>
    <mergeCell ref="E9:I9"/>
    <mergeCell ref="A10:D10"/>
    <mergeCell ref="E10:I10"/>
    <mergeCell ref="A11:D11"/>
    <mergeCell ref="E11:I11"/>
    <mergeCell ref="A12:D12"/>
    <mergeCell ref="E12:I12"/>
    <mergeCell ref="H13:I13"/>
    <mergeCell ref="H14:I14"/>
    <mergeCell ref="H15:I15"/>
    <mergeCell ref="H16:I16"/>
    <mergeCell ref="B18:G18"/>
    <mergeCell ref="H18:I18"/>
    <mergeCell ref="B19:G19"/>
    <mergeCell ref="H19:I19"/>
    <mergeCell ref="B20:G20"/>
    <mergeCell ref="H20:I20"/>
    <mergeCell ref="B21:G21"/>
    <mergeCell ref="H21:I21"/>
    <mergeCell ref="B22:G22"/>
    <mergeCell ref="H22:I22"/>
    <mergeCell ref="B23:D23"/>
    <mergeCell ref="E23:G23"/>
    <mergeCell ref="H23:I23"/>
    <mergeCell ref="B24:D24"/>
    <mergeCell ref="E24:G24"/>
    <mergeCell ref="H24:I24"/>
    <mergeCell ref="B25:D25"/>
    <mergeCell ref="E25:G25"/>
    <mergeCell ref="H25:I25"/>
    <mergeCell ref="B26:D26"/>
    <mergeCell ref="E26:G26"/>
    <mergeCell ref="H26:I26"/>
    <mergeCell ref="A27:I27"/>
    <mergeCell ref="A28:I28"/>
    <mergeCell ref="A29:G29"/>
    <mergeCell ref="H29:I29"/>
    <mergeCell ref="B30:G30"/>
    <mergeCell ref="H30:I30"/>
    <mergeCell ref="B31:G31"/>
    <mergeCell ref="H31:I31"/>
    <mergeCell ref="B32:G32"/>
    <mergeCell ref="H32:I32"/>
    <mergeCell ref="B33:G33"/>
    <mergeCell ref="H33:I33"/>
    <mergeCell ref="B34:G34"/>
    <mergeCell ref="H34:I34"/>
    <mergeCell ref="B35:G35"/>
    <mergeCell ref="H35:I35"/>
    <mergeCell ref="B36:G36"/>
    <mergeCell ref="H36:I36"/>
    <mergeCell ref="B37:G37"/>
    <mergeCell ref="H37:I37"/>
    <mergeCell ref="A38:G38"/>
    <mergeCell ref="H38:I38"/>
    <mergeCell ref="A39:I39"/>
    <mergeCell ref="A40:I40"/>
    <mergeCell ref="A41:I41"/>
    <mergeCell ref="A42:G42"/>
    <mergeCell ref="H42:I42"/>
    <mergeCell ref="A43:G43"/>
    <mergeCell ref="B44:G44"/>
    <mergeCell ref="B45:G45"/>
    <mergeCell ref="A46:G46"/>
    <mergeCell ref="A47:I47"/>
    <mergeCell ref="A48:I48"/>
    <mergeCell ref="A49:G49"/>
    <mergeCell ref="H49:I49"/>
    <mergeCell ref="A50:G50"/>
    <mergeCell ref="B51:G51"/>
    <mergeCell ref="B52:G52"/>
    <mergeCell ref="B53:G53"/>
    <mergeCell ref="B54:G54"/>
    <mergeCell ref="B55:G55"/>
    <mergeCell ref="B56:G56"/>
    <mergeCell ref="B58:G58"/>
    <mergeCell ref="A59:G59"/>
    <mergeCell ref="A60:I60"/>
    <mergeCell ref="A61:I61"/>
    <mergeCell ref="A62:G62"/>
    <mergeCell ref="H62:I62"/>
    <mergeCell ref="B63:G63"/>
    <mergeCell ref="H63:I63"/>
    <mergeCell ref="B64:G64"/>
    <mergeCell ref="H64:I64"/>
    <mergeCell ref="B65:G65"/>
    <mergeCell ref="H65:I65"/>
    <mergeCell ref="B66:G66"/>
    <mergeCell ref="H66:I66"/>
    <mergeCell ref="B67:G67"/>
    <mergeCell ref="H67:I67"/>
    <mergeCell ref="B68:G68"/>
    <mergeCell ref="H68:I68"/>
    <mergeCell ref="A69:G69"/>
    <mergeCell ref="H69:I69"/>
    <mergeCell ref="A70:I70"/>
    <mergeCell ref="A71:I71"/>
    <mergeCell ref="A72:G72"/>
    <mergeCell ref="H72:I72"/>
    <mergeCell ref="A73:G73"/>
    <mergeCell ref="B74:G74"/>
    <mergeCell ref="B75:G75"/>
    <mergeCell ref="B76:G76"/>
    <mergeCell ref="A77:G77"/>
    <mergeCell ref="A78:I78"/>
    <mergeCell ref="A79:I79"/>
    <mergeCell ref="A80:G80"/>
    <mergeCell ref="H80:I80"/>
    <mergeCell ref="A81:G81"/>
    <mergeCell ref="B82:G82"/>
    <mergeCell ref="B83:G83"/>
    <mergeCell ref="B84:G84"/>
    <mergeCell ref="B85:G85"/>
    <mergeCell ref="B86:G86"/>
    <mergeCell ref="B87:G87"/>
    <mergeCell ref="A88:G88"/>
    <mergeCell ref="A90:G90"/>
    <mergeCell ref="A91:I91"/>
    <mergeCell ref="A92:I92"/>
    <mergeCell ref="A93:G93"/>
    <mergeCell ref="H93:I93"/>
    <mergeCell ref="A94:G94"/>
    <mergeCell ref="B95:G95"/>
    <mergeCell ref="B96:G96"/>
    <mergeCell ref="B97:G97"/>
    <mergeCell ref="B98:G98"/>
    <mergeCell ref="B99:G99"/>
    <mergeCell ref="B100:G100"/>
    <mergeCell ref="A101:G101"/>
    <mergeCell ref="A102:I102"/>
    <mergeCell ref="A103:I103"/>
    <mergeCell ref="A104:G104"/>
    <mergeCell ref="H104:I104"/>
    <mergeCell ref="A105:G105"/>
    <mergeCell ref="B106:G106"/>
    <mergeCell ref="A107:G107"/>
    <mergeCell ref="A108:I108"/>
    <mergeCell ref="A109:I109"/>
    <mergeCell ref="A110:G110"/>
    <mergeCell ref="H110:I110"/>
    <mergeCell ref="A111:G111"/>
    <mergeCell ref="B112:G112"/>
    <mergeCell ref="B113:G113"/>
    <mergeCell ref="A114:G114"/>
    <mergeCell ref="A115:I115"/>
    <mergeCell ref="A116:I116"/>
    <mergeCell ref="A117:G117"/>
    <mergeCell ref="H117:I117"/>
    <mergeCell ref="B118:G118"/>
    <mergeCell ref="H118:I118"/>
    <mergeCell ref="B119:G119"/>
    <mergeCell ref="H119:I119"/>
    <mergeCell ref="B120:G120"/>
    <mergeCell ref="H120:I120"/>
    <mergeCell ref="B121:G121"/>
    <mergeCell ref="H121:I121"/>
    <mergeCell ref="A122:G122"/>
    <mergeCell ref="H122:I122"/>
    <mergeCell ref="B123:I123"/>
    <mergeCell ref="A124:G124"/>
    <mergeCell ref="A125:I125"/>
    <mergeCell ref="A126:G126"/>
    <mergeCell ref="H126:I126"/>
    <mergeCell ref="A127:G127"/>
    <mergeCell ref="B128:G128"/>
    <mergeCell ref="B129:G129"/>
    <mergeCell ref="B130:G130"/>
    <mergeCell ref="B131:G131"/>
    <mergeCell ref="B132:G132"/>
    <mergeCell ref="A133:G133"/>
    <mergeCell ref="A134:G134"/>
    <mergeCell ref="A135:I135"/>
    <mergeCell ref="A137:G137"/>
    <mergeCell ref="H137:I137"/>
    <mergeCell ref="B138:G138"/>
    <mergeCell ref="H138:I138"/>
    <mergeCell ref="B139:G139"/>
    <mergeCell ref="H139:I139"/>
    <mergeCell ref="B145:G145"/>
    <mergeCell ref="H145:I145"/>
    <mergeCell ref="B146:G146"/>
    <mergeCell ref="H146:I146"/>
    <mergeCell ref="B147:G147"/>
    <mergeCell ref="H147:I147"/>
    <mergeCell ref="B150:D150"/>
    <mergeCell ref="B140:G140"/>
    <mergeCell ref="H140:I140"/>
    <mergeCell ref="B141:G141"/>
    <mergeCell ref="H141:I141"/>
    <mergeCell ref="B142:G142"/>
    <mergeCell ref="H142:I142"/>
    <mergeCell ref="A143:G143"/>
    <mergeCell ref="H143:I143"/>
    <mergeCell ref="B144:G144"/>
    <mergeCell ref="H144:I144"/>
  </mergeCells>
  <pageMargins left="0.7" right="0.7" top="0.75" bottom="0.75" header="0.3" footer="0.3"/>
  <pageSetup paperSize="9" scale="59" fitToHeight="0" orientation="portrait" r:id="rId1"/>
  <headerFooter>
    <oddHeader>&amp;C&amp;F</oddHeader>
    <oddFooter>&amp;C&amp;A&amp;RPágina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54"/>
  <sheetViews>
    <sheetView showGridLines="0" zoomScale="115" zoomScaleNormal="115" workbookViewId="0">
      <selection activeCell="K19" sqref="K19"/>
    </sheetView>
  </sheetViews>
  <sheetFormatPr defaultColWidth="12.54296875" defaultRowHeight="15.5"/>
  <cols>
    <col min="1" max="1" width="12.54296875" style="4"/>
    <col min="2" max="2" width="20.453125" style="4" customWidth="1"/>
    <col min="3" max="3" width="14.7265625" style="4" customWidth="1"/>
    <col min="4" max="4" width="17.7265625" style="4" customWidth="1"/>
    <col min="5" max="5" width="12.54296875" style="4"/>
    <col min="6" max="6" width="18.54296875" style="4" customWidth="1"/>
    <col min="7" max="7" width="16.26953125" style="4" customWidth="1"/>
    <col min="8" max="8" width="20.81640625" style="4" customWidth="1"/>
    <col min="9" max="9" width="18.81640625" style="4" customWidth="1"/>
    <col min="10" max="10" width="19.26953125" style="1" customWidth="1"/>
    <col min="11" max="32" width="12.54296875" style="1"/>
    <col min="33" max="16384" width="12.54296875" style="4"/>
  </cols>
  <sheetData>
    <row r="1" spans="1:9" ht="24.5" customHeight="1">
      <c r="A1" s="5"/>
      <c r="B1" s="6"/>
      <c r="C1" s="282" t="s">
        <v>18</v>
      </c>
      <c r="D1" s="283"/>
      <c r="E1" s="283"/>
      <c r="F1" s="283"/>
      <c r="G1" s="283"/>
      <c r="H1" s="283"/>
      <c r="I1" s="284"/>
    </row>
    <row r="2" spans="1:9" ht="24.5" customHeight="1">
      <c r="A2" s="7"/>
      <c r="B2" s="8"/>
      <c r="C2" s="285" t="s">
        <v>19</v>
      </c>
      <c r="D2" s="286"/>
      <c r="E2" s="286"/>
      <c r="F2" s="286"/>
      <c r="G2" s="286"/>
      <c r="H2" s="286"/>
      <c r="I2" s="287"/>
    </row>
    <row r="3" spans="1:9" ht="24.5" customHeight="1">
      <c r="A3" s="7"/>
      <c r="B3" s="8"/>
      <c r="C3" s="285" t="s">
        <v>185</v>
      </c>
      <c r="D3" s="286"/>
      <c r="E3" s="286"/>
      <c r="F3" s="286"/>
      <c r="G3" s="286"/>
      <c r="H3" s="286"/>
      <c r="I3" s="287"/>
    </row>
    <row r="4" spans="1:9" ht="24.5" customHeight="1">
      <c r="A4" s="7"/>
      <c r="B4" s="8"/>
      <c r="C4" s="288" t="s">
        <v>20</v>
      </c>
      <c r="D4" s="289"/>
      <c r="E4" s="289"/>
      <c r="F4" s="289"/>
      <c r="G4" s="289"/>
      <c r="H4" s="289"/>
      <c r="I4" s="290"/>
    </row>
    <row r="5" spans="1:9" ht="18" customHeight="1">
      <c r="A5" s="291" t="s">
        <v>21</v>
      </c>
      <c r="B5" s="292"/>
      <c r="C5" s="292"/>
      <c r="D5" s="292"/>
      <c r="E5" s="292"/>
      <c r="F5" s="292"/>
      <c r="G5" s="292"/>
      <c r="H5" s="292"/>
      <c r="I5" s="293"/>
    </row>
    <row r="6" spans="1:9">
      <c r="A6" s="294" t="s">
        <v>22</v>
      </c>
      <c r="B6" s="295"/>
      <c r="C6" s="295"/>
      <c r="D6" s="295"/>
      <c r="E6" s="164" t="s">
        <v>23</v>
      </c>
      <c r="F6" s="164"/>
      <c r="G6" s="164"/>
      <c r="H6" s="164"/>
      <c r="I6" s="165"/>
    </row>
    <row r="7" spans="1:9">
      <c r="A7" s="276" t="s">
        <v>24</v>
      </c>
      <c r="B7" s="277"/>
      <c r="C7" s="277"/>
      <c r="D7" s="277"/>
      <c r="E7" s="278" t="s">
        <v>25</v>
      </c>
      <c r="F7" s="278"/>
      <c r="G7" s="278"/>
      <c r="H7" s="278"/>
      <c r="I7" s="279"/>
    </row>
    <row r="8" spans="1:9">
      <c r="A8" s="166" t="s">
        <v>26</v>
      </c>
      <c r="B8" s="167"/>
      <c r="C8" s="167"/>
      <c r="D8" s="167"/>
      <c r="E8" s="274" t="s">
        <v>27</v>
      </c>
      <c r="F8" s="274"/>
      <c r="G8" s="274"/>
      <c r="H8" s="274"/>
      <c r="I8" s="275"/>
    </row>
    <row r="9" spans="1:9">
      <c r="A9" s="276" t="s">
        <v>28</v>
      </c>
      <c r="B9" s="277"/>
      <c r="C9" s="277"/>
      <c r="D9" s="277"/>
      <c r="E9" s="278" t="s">
        <v>29</v>
      </c>
      <c r="F9" s="278"/>
      <c r="G9" s="278"/>
      <c r="H9" s="278"/>
      <c r="I9" s="279"/>
    </row>
    <row r="10" spans="1:9">
      <c r="A10" s="166" t="s">
        <v>30</v>
      </c>
      <c r="B10" s="167"/>
      <c r="C10" s="167"/>
      <c r="D10" s="167"/>
      <c r="E10" s="280" t="s">
        <v>31</v>
      </c>
      <c r="F10" s="280"/>
      <c r="G10" s="280"/>
      <c r="H10" s="280"/>
      <c r="I10" s="281"/>
    </row>
    <row r="11" spans="1:9">
      <c r="A11" s="276" t="s">
        <v>32</v>
      </c>
      <c r="B11" s="277"/>
      <c r="C11" s="277"/>
      <c r="D11" s="277"/>
      <c r="E11" s="278" t="s">
        <v>31</v>
      </c>
      <c r="F11" s="278"/>
      <c r="G11" s="278"/>
      <c r="H11" s="278"/>
      <c r="I11" s="279"/>
    </row>
    <row r="12" spans="1:9">
      <c r="A12" s="166" t="s">
        <v>33</v>
      </c>
      <c r="B12" s="167"/>
      <c r="C12" s="167"/>
      <c r="D12" s="167"/>
      <c r="E12" s="156" t="s">
        <v>34</v>
      </c>
      <c r="F12" s="156"/>
      <c r="G12" s="156"/>
      <c r="H12" s="156"/>
      <c r="I12" s="157"/>
    </row>
    <row r="13" spans="1:9">
      <c r="A13" s="9" t="s">
        <v>35</v>
      </c>
      <c r="B13" s="10"/>
      <c r="C13" s="10"/>
      <c r="D13" s="10"/>
      <c r="E13" s="10"/>
      <c r="F13" s="10"/>
      <c r="G13" s="11"/>
      <c r="H13" s="260" t="s">
        <v>31</v>
      </c>
      <c r="I13" s="261"/>
    </row>
    <row r="14" spans="1:9">
      <c r="A14" s="12" t="s">
        <v>36</v>
      </c>
      <c r="B14" s="13"/>
      <c r="C14" s="13"/>
      <c r="D14" s="13"/>
      <c r="E14" s="13"/>
      <c r="F14" s="13"/>
      <c r="G14" s="14"/>
      <c r="H14" s="262" t="s">
        <v>31</v>
      </c>
      <c r="I14" s="263"/>
    </row>
    <row r="15" spans="1:9">
      <c r="A15" s="9" t="s">
        <v>37</v>
      </c>
      <c r="B15" s="10"/>
      <c r="C15" s="10"/>
      <c r="D15" s="10"/>
      <c r="E15" s="10"/>
      <c r="F15" s="10"/>
      <c r="G15" s="11"/>
      <c r="H15" s="264" t="s">
        <v>38</v>
      </c>
      <c r="I15" s="261"/>
    </row>
    <row r="16" spans="1:9">
      <c r="A16" s="12" t="s">
        <v>39</v>
      </c>
      <c r="B16" s="13"/>
      <c r="C16" s="13"/>
      <c r="D16" s="13"/>
      <c r="E16" s="13"/>
      <c r="F16" s="13"/>
      <c r="G16" s="14"/>
      <c r="H16" s="265" t="s">
        <v>40</v>
      </c>
      <c r="I16" s="266"/>
    </row>
    <row r="17" spans="1:9" ht="15" customHeight="1">
      <c r="A17" s="15" t="s">
        <v>41</v>
      </c>
      <c r="B17" s="16"/>
      <c r="C17" s="16"/>
      <c r="D17" s="16"/>
      <c r="E17" s="16"/>
      <c r="F17" s="16"/>
      <c r="G17" s="16"/>
      <c r="H17" s="16"/>
      <c r="I17" s="31"/>
    </row>
    <row r="18" spans="1:9" ht="15" customHeight="1">
      <c r="A18" s="17" t="s">
        <v>42</v>
      </c>
      <c r="B18" s="253" t="s">
        <v>43</v>
      </c>
      <c r="C18" s="253"/>
      <c r="D18" s="253"/>
      <c r="E18" s="253"/>
      <c r="F18" s="253"/>
      <c r="G18" s="253"/>
      <c r="H18" s="267" t="s">
        <v>44</v>
      </c>
      <c r="I18" s="268"/>
    </row>
    <row r="19" spans="1:9">
      <c r="A19" s="18" t="s">
        <v>45</v>
      </c>
      <c r="B19" s="269" t="s">
        <v>46</v>
      </c>
      <c r="C19" s="269"/>
      <c r="D19" s="269"/>
      <c r="E19" s="269"/>
      <c r="F19" s="269"/>
      <c r="G19" s="269"/>
      <c r="H19" s="270" t="s">
        <v>47</v>
      </c>
      <c r="I19" s="271"/>
    </row>
    <row r="20" spans="1:9">
      <c r="A20" s="19" t="s">
        <v>48</v>
      </c>
      <c r="B20" s="202" t="s">
        <v>49</v>
      </c>
      <c r="C20" s="202"/>
      <c r="D20" s="202"/>
      <c r="E20" s="202"/>
      <c r="F20" s="202"/>
      <c r="G20" s="202"/>
      <c r="H20" s="272">
        <v>1621</v>
      </c>
      <c r="I20" s="273"/>
    </row>
    <row r="21" spans="1:9">
      <c r="A21" s="21" t="s">
        <v>50</v>
      </c>
      <c r="B21" s="249" t="s">
        <v>51</v>
      </c>
      <c r="C21" s="250"/>
      <c r="D21" s="250"/>
      <c r="E21" s="250"/>
      <c r="F21" s="250"/>
      <c r="G21" s="250"/>
      <c r="H21" s="251">
        <v>1706.86</v>
      </c>
      <c r="I21" s="252"/>
    </row>
    <row r="22" spans="1:9">
      <c r="A22" s="17" t="s">
        <v>52</v>
      </c>
      <c r="B22" s="253" t="s">
        <v>53</v>
      </c>
      <c r="C22" s="253"/>
      <c r="D22" s="253"/>
      <c r="E22" s="253"/>
      <c r="F22" s="253"/>
      <c r="G22" s="253"/>
      <c r="H22" s="254">
        <v>46023</v>
      </c>
      <c r="I22" s="255"/>
    </row>
    <row r="23" spans="1:9">
      <c r="A23" s="18" t="s">
        <v>54</v>
      </c>
      <c r="B23" s="243" t="s">
        <v>55</v>
      </c>
      <c r="C23" s="243"/>
      <c r="D23" s="243"/>
      <c r="E23" s="243" t="s">
        <v>56</v>
      </c>
      <c r="F23" s="243"/>
      <c r="G23" s="243"/>
      <c r="H23" s="243" t="s">
        <v>57</v>
      </c>
      <c r="I23" s="256"/>
    </row>
    <row r="24" spans="1:9">
      <c r="A24" s="17" t="s">
        <v>58</v>
      </c>
      <c r="B24" s="257">
        <v>0.06</v>
      </c>
      <c r="C24" s="257"/>
      <c r="D24" s="257"/>
      <c r="E24" s="246">
        <v>30</v>
      </c>
      <c r="F24" s="246"/>
      <c r="G24" s="246"/>
      <c r="H24" s="258">
        <v>4</v>
      </c>
      <c r="I24" s="259"/>
    </row>
    <row r="25" spans="1:9">
      <c r="A25" s="18" t="s">
        <v>59</v>
      </c>
      <c r="B25" s="243" t="s">
        <v>60</v>
      </c>
      <c r="C25" s="243"/>
      <c r="D25" s="243"/>
      <c r="E25" s="243" t="s">
        <v>61</v>
      </c>
      <c r="F25" s="243"/>
      <c r="G25" s="243"/>
      <c r="H25" s="244" t="s">
        <v>62</v>
      </c>
      <c r="I25" s="245"/>
    </row>
    <row r="26" spans="1:9">
      <c r="A26" s="17" t="s">
        <v>63</v>
      </c>
      <c r="B26" s="246" t="s">
        <v>64</v>
      </c>
      <c r="C26" s="246"/>
      <c r="D26" s="246"/>
      <c r="E26" s="246">
        <v>2</v>
      </c>
      <c r="F26" s="246"/>
      <c r="G26" s="246"/>
      <c r="H26" s="247">
        <v>1</v>
      </c>
      <c r="I26" s="248"/>
    </row>
    <row r="27" spans="1:9">
      <c r="A27" s="238"/>
      <c r="B27" s="239"/>
      <c r="C27" s="239"/>
      <c r="D27" s="239"/>
      <c r="E27" s="239"/>
      <c r="F27" s="239"/>
      <c r="G27" s="239"/>
      <c r="H27" s="239"/>
      <c r="I27" s="240"/>
    </row>
    <row r="28" spans="1:9">
      <c r="A28" s="160" t="s">
        <v>65</v>
      </c>
      <c r="B28" s="161"/>
      <c r="C28" s="161"/>
      <c r="D28" s="161"/>
      <c r="E28" s="161"/>
      <c r="F28" s="161"/>
      <c r="G28" s="161"/>
      <c r="H28" s="161"/>
      <c r="I28" s="162"/>
    </row>
    <row r="29" spans="1:9">
      <c r="A29" s="193" t="s">
        <v>66</v>
      </c>
      <c r="B29" s="194"/>
      <c r="C29" s="194"/>
      <c r="D29" s="194"/>
      <c r="E29" s="194"/>
      <c r="F29" s="194"/>
      <c r="G29" s="194"/>
      <c r="H29" s="194" t="s">
        <v>67</v>
      </c>
      <c r="I29" s="195"/>
    </row>
    <row r="30" spans="1:9">
      <c r="A30" s="22" t="s">
        <v>42</v>
      </c>
      <c r="B30" s="187" t="s">
        <v>68</v>
      </c>
      <c r="C30" s="188"/>
      <c r="D30" s="188"/>
      <c r="E30" s="188"/>
      <c r="F30" s="188"/>
      <c r="G30" s="189"/>
      <c r="H30" s="234">
        <f>H21</f>
        <v>1706.86</v>
      </c>
      <c r="I30" s="235"/>
    </row>
    <row r="31" spans="1:9">
      <c r="A31" s="23" t="s">
        <v>45</v>
      </c>
      <c r="B31" s="231" t="s">
        <v>69</v>
      </c>
      <c r="C31" s="232"/>
      <c r="D31" s="232"/>
      <c r="E31" s="232"/>
      <c r="F31" s="232"/>
      <c r="G31" s="233"/>
      <c r="H31" s="234"/>
      <c r="I31" s="235"/>
    </row>
    <row r="32" spans="1:9">
      <c r="A32" s="22" t="s">
        <v>48</v>
      </c>
      <c r="B32" s="187" t="s">
        <v>70</v>
      </c>
      <c r="C32" s="188"/>
      <c r="D32" s="188"/>
      <c r="E32" s="188"/>
      <c r="F32" s="188"/>
      <c r="G32" s="189"/>
      <c r="H32" s="241">
        <v>0</v>
      </c>
      <c r="I32" s="242"/>
    </row>
    <row r="33" spans="1:9">
      <c r="A33" s="23" t="s">
        <v>50</v>
      </c>
      <c r="B33" s="231" t="s">
        <v>71</v>
      </c>
      <c r="C33" s="232"/>
      <c r="D33" s="232"/>
      <c r="E33" s="232"/>
      <c r="F33" s="232"/>
      <c r="G33" s="233"/>
      <c r="H33" s="234"/>
      <c r="I33" s="235"/>
    </row>
    <row r="34" spans="1:9">
      <c r="A34" s="23" t="s">
        <v>52</v>
      </c>
      <c r="B34" s="231" t="s">
        <v>72</v>
      </c>
      <c r="C34" s="232"/>
      <c r="D34" s="232"/>
      <c r="E34" s="232"/>
      <c r="F34" s="232"/>
      <c r="G34" s="233"/>
      <c r="H34" s="234"/>
      <c r="I34" s="235"/>
    </row>
    <row r="35" spans="1:9">
      <c r="A35" s="23" t="s">
        <v>54</v>
      </c>
      <c r="B35" s="231" t="s">
        <v>73</v>
      </c>
      <c r="C35" s="232"/>
      <c r="D35" s="232"/>
      <c r="E35" s="232"/>
      <c r="F35" s="232"/>
      <c r="G35" s="233"/>
      <c r="H35" s="234"/>
      <c r="I35" s="235"/>
    </row>
    <row r="36" spans="1:9">
      <c r="A36" s="19" t="s">
        <v>58</v>
      </c>
      <c r="B36" s="228" t="s">
        <v>74</v>
      </c>
      <c r="C36" s="229"/>
      <c r="D36" s="229"/>
      <c r="E36" s="229"/>
      <c r="F36" s="229"/>
      <c r="G36" s="230"/>
      <c r="H36" s="234"/>
      <c r="I36" s="235"/>
    </row>
    <row r="37" spans="1:9">
      <c r="A37" s="19" t="s">
        <v>59</v>
      </c>
      <c r="B37" s="228" t="s">
        <v>75</v>
      </c>
      <c r="C37" s="229"/>
      <c r="D37" s="229"/>
      <c r="E37" s="229"/>
      <c r="F37" s="229"/>
      <c r="G37" s="230"/>
      <c r="H37" s="236"/>
      <c r="I37" s="237"/>
    </row>
    <row r="38" spans="1:9">
      <c r="A38" s="147" t="s">
        <v>76</v>
      </c>
      <c r="B38" s="148"/>
      <c r="C38" s="148"/>
      <c r="D38" s="148"/>
      <c r="E38" s="148"/>
      <c r="F38" s="148"/>
      <c r="G38" s="148"/>
      <c r="H38" s="182">
        <f>SUM(H30:H37)</f>
        <v>1706.86</v>
      </c>
      <c r="I38" s="183"/>
    </row>
    <row r="39" spans="1:9">
      <c r="A39" s="238"/>
      <c r="B39" s="239"/>
      <c r="C39" s="239"/>
      <c r="D39" s="239"/>
      <c r="E39" s="239"/>
      <c r="F39" s="239"/>
      <c r="G39" s="239"/>
      <c r="H39" s="239"/>
      <c r="I39" s="240"/>
    </row>
    <row r="40" spans="1:9">
      <c r="A40" s="160" t="s">
        <v>77</v>
      </c>
      <c r="B40" s="161"/>
      <c r="C40" s="161"/>
      <c r="D40" s="161"/>
      <c r="E40" s="161"/>
      <c r="F40" s="161"/>
      <c r="G40" s="161"/>
      <c r="H40" s="161"/>
      <c r="I40" s="162"/>
    </row>
    <row r="41" spans="1:9">
      <c r="A41" s="222" t="s">
        <v>78</v>
      </c>
      <c r="B41" s="223"/>
      <c r="C41" s="223"/>
      <c r="D41" s="223"/>
      <c r="E41" s="223"/>
      <c r="F41" s="223"/>
      <c r="G41" s="223"/>
      <c r="H41" s="223"/>
      <c r="I41" s="224"/>
    </row>
    <row r="42" spans="1:9">
      <c r="A42" s="179" t="s">
        <v>66</v>
      </c>
      <c r="B42" s="180"/>
      <c r="C42" s="180"/>
      <c r="D42" s="180"/>
      <c r="E42" s="180"/>
      <c r="F42" s="180"/>
      <c r="G42" s="181"/>
      <c r="H42" s="221" t="s">
        <v>67</v>
      </c>
      <c r="I42" s="184"/>
    </row>
    <row r="43" spans="1:9">
      <c r="A43" s="225" t="s">
        <v>79</v>
      </c>
      <c r="B43" s="226"/>
      <c r="C43" s="226"/>
      <c r="D43" s="226"/>
      <c r="E43" s="226"/>
      <c r="F43" s="226"/>
      <c r="G43" s="227"/>
      <c r="H43" s="24" t="s">
        <v>80</v>
      </c>
      <c r="I43" s="32" t="s">
        <v>81</v>
      </c>
    </row>
    <row r="44" spans="1:9">
      <c r="A44" s="22" t="s">
        <v>42</v>
      </c>
      <c r="B44" s="228" t="s">
        <v>82</v>
      </c>
      <c r="C44" s="229"/>
      <c r="D44" s="229"/>
      <c r="E44" s="229"/>
      <c r="F44" s="229"/>
      <c r="G44" s="230"/>
      <c r="H44" s="26">
        <v>8.3299999999999999E-2</v>
      </c>
      <c r="I44" s="33">
        <f>H44*($H$38)</f>
        <v>142.18143799999999</v>
      </c>
    </row>
    <row r="45" spans="1:9">
      <c r="A45" s="22" t="s">
        <v>45</v>
      </c>
      <c r="B45" s="228" t="s">
        <v>83</v>
      </c>
      <c r="C45" s="229"/>
      <c r="D45" s="229"/>
      <c r="E45" s="229"/>
      <c r="F45" s="229"/>
      <c r="G45" s="230"/>
      <c r="H45" s="26">
        <v>0.1111</v>
      </c>
      <c r="I45" s="33">
        <f>H45*($H$38)</f>
        <v>189.63214600000001</v>
      </c>
    </row>
    <row r="46" spans="1:9">
      <c r="A46" s="147" t="s">
        <v>76</v>
      </c>
      <c r="B46" s="148"/>
      <c r="C46" s="148"/>
      <c r="D46" s="148"/>
      <c r="E46" s="148"/>
      <c r="F46" s="148"/>
      <c r="G46" s="148"/>
      <c r="H46" s="27">
        <f>SUM(H44:H45)</f>
        <v>0.19440000000000002</v>
      </c>
      <c r="I46" s="34">
        <f>SUM(I44:I45)</f>
        <v>331.81358399999999</v>
      </c>
    </row>
    <row r="47" spans="1:9">
      <c r="A47" s="213"/>
      <c r="B47" s="214"/>
      <c r="C47" s="214"/>
      <c r="D47" s="214"/>
      <c r="E47" s="214"/>
      <c r="F47" s="214"/>
      <c r="G47" s="214"/>
      <c r="H47" s="214"/>
      <c r="I47" s="215"/>
    </row>
    <row r="48" spans="1:9">
      <c r="A48" s="196" t="s">
        <v>84</v>
      </c>
      <c r="B48" s="197"/>
      <c r="C48" s="197"/>
      <c r="D48" s="197"/>
      <c r="E48" s="197"/>
      <c r="F48" s="197"/>
      <c r="G48" s="197"/>
      <c r="H48" s="197"/>
      <c r="I48" s="198"/>
    </row>
    <row r="49" spans="1:32">
      <c r="A49" s="179" t="s">
        <v>66</v>
      </c>
      <c r="B49" s="180"/>
      <c r="C49" s="180"/>
      <c r="D49" s="180"/>
      <c r="E49" s="180"/>
      <c r="F49" s="180"/>
      <c r="G49" s="181"/>
      <c r="H49" s="221" t="s">
        <v>67</v>
      </c>
      <c r="I49" s="184"/>
    </row>
    <row r="50" spans="1:32">
      <c r="A50" s="185" t="s">
        <v>79</v>
      </c>
      <c r="B50" s="186"/>
      <c r="C50" s="186"/>
      <c r="D50" s="186"/>
      <c r="E50" s="186"/>
      <c r="F50" s="186"/>
      <c r="G50" s="186"/>
      <c r="H50" s="24" t="s">
        <v>80</v>
      </c>
      <c r="I50" s="32" t="s">
        <v>81</v>
      </c>
    </row>
    <row r="51" spans="1:32">
      <c r="A51" s="22" t="s">
        <v>42</v>
      </c>
      <c r="B51" s="176" t="s">
        <v>85</v>
      </c>
      <c r="C51" s="176"/>
      <c r="D51" s="176"/>
      <c r="E51" s="176"/>
      <c r="F51" s="176"/>
      <c r="G51" s="176"/>
      <c r="H51" s="28">
        <v>0.2</v>
      </c>
      <c r="I51" s="35">
        <f>H51*($I$46+$H$38)</f>
        <v>407.7347168</v>
      </c>
    </row>
    <row r="52" spans="1:32">
      <c r="A52" s="22" t="s">
        <v>45</v>
      </c>
      <c r="B52" s="176" t="s">
        <v>86</v>
      </c>
      <c r="C52" s="176"/>
      <c r="D52" s="176"/>
      <c r="E52" s="176"/>
      <c r="F52" s="176"/>
      <c r="G52" s="176"/>
      <c r="H52" s="28">
        <v>1.4999999999999999E-2</v>
      </c>
      <c r="I52" s="35">
        <f t="shared" ref="I52:I58" si="0">H52*($I$46+$H$38)</f>
        <v>30.580103759999997</v>
      </c>
    </row>
    <row r="53" spans="1:32">
      <c r="A53" s="22" t="s">
        <v>48</v>
      </c>
      <c r="B53" s="176" t="s">
        <v>87</v>
      </c>
      <c r="C53" s="176"/>
      <c r="D53" s="176"/>
      <c r="E53" s="176"/>
      <c r="F53" s="176"/>
      <c r="G53" s="176"/>
      <c r="H53" s="28">
        <v>0.01</v>
      </c>
      <c r="I53" s="35">
        <f t="shared" si="0"/>
        <v>20.38673584</v>
      </c>
    </row>
    <row r="54" spans="1:32">
      <c r="A54" s="22" t="s">
        <v>50</v>
      </c>
      <c r="B54" s="176" t="s">
        <v>88</v>
      </c>
      <c r="C54" s="176"/>
      <c r="D54" s="176"/>
      <c r="E54" s="176"/>
      <c r="F54" s="176"/>
      <c r="G54" s="176"/>
      <c r="H54" s="28">
        <v>2E-3</v>
      </c>
      <c r="I54" s="35">
        <f t="shared" si="0"/>
        <v>4.0773471680000002</v>
      </c>
    </row>
    <row r="55" spans="1:32">
      <c r="A55" s="22" t="s">
        <v>52</v>
      </c>
      <c r="B55" s="176" t="s">
        <v>89</v>
      </c>
      <c r="C55" s="176"/>
      <c r="D55" s="176"/>
      <c r="E55" s="176"/>
      <c r="F55" s="176"/>
      <c r="G55" s="176"/>
      <c r="H55" s="28">
        <v>2.5000000000000001E-2</v>
      </c>
      <c r="I55" s="35">
        <f t="shared" si="0"/>
        <v>50.9668396</v>
      </c>
    </row>
    <row r="56" spans="1:32">
      <c r="A56" s="22" t="s">
        <v>54</v>
      </c>
      <c r="B56" s="176" t="s">
        <v>90</v>
      </c>
      <c r="C56" s="176"/>
      <c r="D56" s="176"/>
      <c r="E56" s="176"/>
      <c r="F56" s="176"/>
      <c r="G56" s="176"/>
      <c r="H56" s="28">
        <v>6.0000000000000001E-3</v>
      </c>
      <c r="I56" s="35">
        <f t="shared" si="0"/>
        <v>12.232041504</v>
      </c>
    </row>
    <row r="57" spans="1:32" s="1" customFormat="1">
      <c r="A57" s="19" t="s">
        <v>58</v>
      </c>
      <c r="B57" s="115" t="s">
        <v>186</v>
      </c>
      <c r="C57" s="20"/>
      <c r="D57" s="20"/>
      <c r="E57" s="20"/>
      <c r="F57" s="20"/>
      <c r="G57" s="20"/>
      <c r="H57" s="29">
        <f>(1.4813*3)/100</f>
        <v>4.4438999999999999E-2</v>
      </c>
      <c r="I57" s="36">
        <f t="shared" si="0"/>
        <v>90.596615399375992</v>
      </c>
    </row>
    <row r="58" spans="1:32">
      <c r="A58" s="22" t="s">
        <v>59</v>
      </c>
      <c r="B58" s="176" t="s">
        <v>91</v>
      </c>
      <c r="C58" s="176"/>
      <c r="D58" s="176"/>
      <c r="E58" s="176"/>
      <c r="F58" s="176"/>
      <c r="G58" s="176"/>
      <c r="H58" s="28">
        <v>0.08</v>
      </c>
      <c r="I58" s="35">
        <f t="shared" si="0"/>
        <v>163.09388672</v>
      </c>
    </row>
    <row r="59" spans="1:32">
      <c r="A59" s="147" t="s">
        <v>76</v>
      </c>
      <c r="B59" s="148"/>
      <c r="C59" s="148"/>
      <c r="D59" s="148"/>
      <c r="E59" s="148"/>
      <c r="F59" s="148"/>
      <c r="G59" s="148"/>
      <c r="H59" s="30">
        <f>SUM(H51:H58)</f>
        <v>0.38243900000000008</v>
      </c>
      <c r="I59" s="37">
        <f>SUM(I51:I58)</f>
        <v>779.66828679137598</v>
      </c>
    </row>
    <row r="60" spans="1:32">
      <c r="A60" s="213"/>
      <c r="B60" s="214"/>
      <c r="C60" s="214"/>
      <c r="D60" s="214"/>
      <c r="E60" s="214"/>
      <c r="F60" s="214"/>
      <c r="G60" s="214"/>
      <c r="H60" s="214"/>
      <c r="I60" s="215"/>
    </row>
    <row r="61" spans="1:32">
      <c r="A61" s="196" t="s">
        <v>92</v>
      </c>
      <c r="B61" s="197"/>
      <c r="C61" s="197"/>
      <c r="D61" s="197"/>
      <c r="E61" s="197"/>
      <c r="F61" s="197"/>
      <c r="G61" s="197"/>
      <c r="H61" s="197"/>
      <c r="I61" s="198"/>
    </row>
    <row r="62" spans="1:32">
      <c r="A62" s="199" t="s">
        <v>66</v>
      </c>
      <c r="B62" s="200"/>
      <c r="C62" s="200"/>
      <c r="D62" s="200"/>
      <c r="E62" s="200"/>
      <c r="F62" s="200"/>
      <c r="G62" s="200"/>
      <c r="H62" s="200" t="s">
        <v>67</v>
      </c>
      <c r="I62" s="201"/>
    </row>
    <row r="63" spans="1:32">
      <c r="A63" s="22" t="s">
        <v>42</v>
      </c>
      <c r="B63" s="176" t="s">
        <v>93</v>
      </c>
      <c r="C63" s="176"/>
      <c r="D63" s="176"/>
      <c r="E63" s="176"/>
      <c r="F63" s="176"/>
      <c r="G63" s="176"/>
      <c r="H63" s="216">
        <f>$H$24*$E$24-$B$24*$H$21</f>
        <v>17.588400000000007</v>
      </c>
      <c r="I63" s="217"/>
      <c r="AE63" s="4"/>
      <c r="AF63" s="4"/>
    </row>
    <row r="64" spans="1:32" s="1" customFormat="1">
      <c r="A64" s="19" t="s">
        <v>45</v>
      </c>
      <c r="B64" s="202" t="s">
        <v>94</v>
      </c>
      <c r="C64" s="202"/>
      <c r="D64" s="202"/>
      <c r="E64" s="202"/>
      <c r="F64" s="202"/>
      <c r="G64" s="202"/>
      <c r="H64" s="216">
        <v>505.99</v>
      </c>
      <c r="I64" s="217"/>
    </row>
    <row r="65" spans="1:12">
      <c r="A65" s="19" t="s">
        <v>48</v>
      </c>
      <c r="B65" s="202" t="s">
        <v>95</v>
      </c>
      <c r="C65" s="202"/>
      <c r="D65" s="202"/>
      <c r="E65" s="202"/>
      <c r="F65" s="202"/>
      <c r="G65" s="202"/>
      <c r="H65" s="216">
        <v>0</v>
      </c>
      <c r="I65" s="217"/>
    </row>
    <row r="66" spans="1:12" s="1" customFormat="1">
      <c r="A66" s="19" t="s">
        <v>50</v>
      </c>
      <c r="B66" s="202" t="s">
        <v>187</v>
      </c>
      <c r="C66" s="202"/>
      <c r="D66" s="202"/>
      <c r="E66" s="202"/>
      <c r="F66" s="202"/>
      <c r="G66" s="202"/>
      <c r="H66" s="216">
        <v>60.75</v>
      </c>
      <c r="I66" s="217"/>
      <c r="K66" s="2"/>
      <c r="L66" s="2"/>
    </row>
    <row r="67" spans="1:12" s="1" customFormat="1">
      <c r="A67" s="19" t="s">
        <v>52</v>
      </c>
      <c r="B67" s="202" t="s">
        <v>96</v>
      </c>
      <c r="C67" s="202"/>
      <c r="D67" s="202"/>
      <c r="E67" s="202"/>
      <c r="F67" s="202"/>
      <c r="G67" s="202"/>
      <c r="H67" s="216">
        <v>4.6100000000000003</v>
      </c>
      <c r="I67" s="217"/>
    </row>
    <row r="68" spans="1:12">
      <c r="A68" s="23" t="s">
        <v>54</v>
      </c>
      <c r="B68" s="218" t="s">
        <v>97</v>
      </c>
      <c r="C68" s="218"/>
      <c r="D68" s="218"/>
      <c r="E68" s="218"/>
      <c r="F68" s="218"/>
      <c r="G68" s="218"/>
      <c r="H68" s="219"/>
      <c r="I68" s="220"/>
    </row>
    <row r="69" spans="1:12">
      <c r="A69" s="147" t="s">
        <v>76</v>
      </c>
      <c r="B69" s="148"/>
      <c r="C69" s="148"/>
      <c r="D69" s="148"/>
      <c r="E69" s="148"/>
      <c r="F69" s="148"/>
      <c r="G69" s="148"/>
      <c r="H69" s="182">
        <f>SUM(H63:I68)</f>
        <v>588.9384</v>
      </c>
      <c r="I69" s="183"/>
    </row>
    <row r="70" spans="1:12">
      <c r="A70" s="213"/>
      <c r="B70" s="214"/>
      <c r="C70" s="214"/>
      <c r="D70" s="214"/>
      <c r="E70" s="214"/>
      <c r="F70" s="214"/>
      <c r="G70" s="214"/>
      <c r="H70" s="214"/>
      <c r="I70" s="215"/>
    </row>
    <row r="71" spans="1:12">
      <c r="A71" s="196" t="s">
        <v>98</v>
      </c>
      <c r="B71" s="197"/>
      <c r="C71" s="197"/>
      <c r="D71" s="197"/>
      <c r="E71" s="197"/>
      <c r="F71" s="197"/>
      <c r="G71" s="197"/>
      <c r="H71" s="197"/>
      <c r="I71" s="198"/>
    </row>
    <row r="72" spans="1:12">
      <c r="A72" s="199" t="s">
        <v>66</v>
      </c>
      <c r="B72" s="200"/>
      <c r="C72" s="200"/>
      <c r="D72" s="200"/>
      <c r="E72" s="200"/>
      <c r="F72" s="200"/>
      <c r="G72" s="200"/>
      <c r="H72" s="200" t="s">
        <v>67</v>
      </c>
      <c r="I72" s="201"/>
    </row>
    <row r="73" spans="1:12">
      <c r="A73" s="185" t="s">
        <v>79</v>
      </c>
      <c r="B73" s="186"/>
      <c r="C73" s="186"/>
      <c r="D73" s="186"/>
      <c r="E73" s="186"/>
      <c r="F73" s="186"/>
      <c r="G73" s="186"/>
      <c r="H73" s="24" t="s">
        <v>80</v>
      </c>
      <c r="I73" s="32" t="s">
        <v>81</v>
      </c>
    </row>
    <row r="74" spans="1:12">
      <c r="A74" s="38" t="s">
        <v>99</v>
      </c>
      <c r="B74" s="187" t="s">
        <v>100</v>
      </c>
      <c r="C74" s="188"/>
      <c r="D74" s="188"/>
      <c r="E74" s="188"/>
      <c r="F74" s="188"/>
      <c r="G74" s="189"/>
      <c r="H74" s="39">
        <f>H46</f>
        <v>0.19440000000000002</v>
      </c>
      <c r="I74" s="33">
        <f>I46</f>
        <v>331.81358399999999</v>
      </c>
    </row>
    <row r="75" spans="1:12">
      <c r="A75" s="38" t="s">
        <v>101</v>
      </c>
      <c r="B75" s="187" t="s">
        <v>102</v>
      </c>
      <c r="C75" s="188"/>
      <c r="D75" s="188"/>
      <c r="E75" s="188"/>
      <c r="F75" s="188"/>
      <c r="G75" s="189"/>
      <c r="H75" s="39">
        <f>H59</f>
        <v>0.38243900000000008</v>
      </c>
      <c r="I75" s="33">
        <f>I59</f>
        <v>779.66828679137598</v>
      </c>
    </row>
    <row r="76" spans="1:12">
      <c r="A76" s="38" t="s">
        <v>103</v>
      </c>
      <c r="B76" s="187" t="s">
        <v>104</v>
      </c>
      <c r="C76" s="188"/>
      <c r="D76" s="188"/>
      <c r="E76" s="188"/>
      <c r="F76" s="188"/>
      <c r="G76" s="189"/>
      <c r="H76" s="40"/>
      <c r="I76" s="33">
        <f>H69</f>
        <v>588.9384</v>
      </c>
    </row>
    <row r="77" spans="1:12">
      <c r="A77" s="147" t="s">
        <v>76</v>
      </c>
      <c r="B77" s="148"/>
      <c r="C77" s="148"/>
      <c r="D77" s="148"/>
      <c r="E77" s="148"/>
      <c r="F77" s="148"/>
      <c r="G77" s="148"/>
      <c r="H77" s="40"/>
      <c r="I77" s="34">
        <f>SUM(I74:I76)</f>
        <v>1700.420270791376</v>
      </c>
    </row>
    <row r="78" spans="1:12">
      <c r="A78" s="210"/>
      <c r="B78" s="211"/>
      <c r="C78" s="211"/>
      <c r="D78" s="211"/>
      <c r="E78" s="211"/>
      <c r="F78" s="211"/>
      <c r="G78" s="211"/>
      <c r="H78" s="211"/>
      <c r="I78" s="212"/>
    </row>
    <row r="79" spans="1:12">
      <c r="A79" s="160" t="s">
        <v>105</v>
      </c>
      <c r="B79" s="161"/>
      <c r="C79" s="161"/>
      <c r="D79" s="161"/>
      <c r="E79" s="161"/>
      <c r="F79" s="161"/>
      <c r="G79" s="161"/>
      <c r="H79" s="161"/>
      <c r="I79" s="162"/>
    </row>
    <row r="80" spans="1:12">
      <c r="A80" s="193" t="s">
        <v>66</v>
      </c>
      <c r="B80" s="194"/>
      <c r="C80" s="194"/>
      <c r="D80" s="194"/>
      <c r="E80" s="194"/>
      <c r="F80" s="194"/>
      <c r="G80" s="194"/>
      <c r="H80" s="194" t="s">
        <v>67</v>
      </c>
      <c r="I80" s="195"/>
    </row>
    <row r="81" spans="1:32">
      <c r="A81" s="185" t="s">
        <v>79</v>
      </c>
      <c r="B81" s="186"/>
      <c r="C81" s="186"/>
      <c r="D81" s="186"/>
      <c r="E81" s="186"/>
      <c r="F81" s="186"/>
      <c r="G81" s="186"/>
      <c r="H81" s="24" t="s">
        <v>80</v>
      </c>
      <c r="I81" s="32" t="s">
        <v>81</v>
      </c>
    </row>
    <row r="82" spans="1:32">
      <c r="A82" s="22" t="s">
        <v>42</v>
      </c>
      <c r="B82" s="176" t="s">
        <v>106</v>
      </c>
      <c r="C82" s="176"/>
      <c r="D82" s="176"/>
      <c r="E82" s="176"/>
      <c r="F82" s="176"/>
      <c r="G82" s="176"/>
      <c r="H82" s="26">
        <v>4.1999999999999997E-3</v>
      </c>
      <c r="I82" s="33">
        <f>H82*$H$38</f>
        <v>7.1688119999999991</v>
      </c>
    </row>
    <row r="83" spans="1:32">
      <c r="A83" s="22" t="s">
        <v>45</v>
      </c>
      <c r="B83" s="176" t="s">
        <v>107</v>
      </c>
      <c r="C83" s="176"/>
      <c r="D83" s="176"/>
      <c r="E83" s="176"/>
      <c r="F83" s="176"/>
      <c r="G83" s="176"/>
      <c r="H83" s="26">
        <v>2.9999999999999997E-4</v>
      </c>
      <c r="I83" s="33">
        <f t="shared" ref="I83:I87" si="1">H83*$H$38</f>
        <v>0.5120579999999999</v>
      </c>
    </row>
    <row r="84" spans="1:32">
      <c r="A84" s="22" t="s">
        <v>48</v>
      </c>
      <c r="B84" s="176" t="s">
        <v>108</v>
      </c>
      <c r="C84" s="176"/>
      <c r="D84" s="176"/>
      <c r="E84" s="176"/>
      <c r="F84" s="176"/>
      <c r="G84" s="176"/>
      <c r="H84" s="26">
        <v>3.4799999999999998E-2</v>
      </c>
      <c r="I84" s="33">
        <f t="shared" si="1"/>
        <v>59.398727999999991</v>
      </c>
    </row>
    <row r="85" spans="1:32">
      <c r="A85" s="22" t="s">
        <v>50</v>
      </c>
      <c r="B85" s="176" t="s">
        <v>109</v>
      </c>
      <c r="C85" s="176"/>
      <c r="D85" s="176"/>
      <c r="E85" s="176"/>
      <c r="F85" s="176"/>
      <c r="G85" s="176"/>
      <c r="H85" s="26">
        <v>1.9400000000000001E-2</v>
      </c>
      <c r="I85" s="33">
        <f t="shared" si="1"/>
        <v>33.113084000000001</v>
      </c>
    </row>
    <row r="86" spans="1:32">
      <c r="A86" s="22" t="s">
        <v>52</v>
      </c>
      <c r="B86" s="206" t="s">
        <v>110</v>
      </c>
      <c r="C86" s="206"/>
      <c r="D86" s="206"/>
      <c r="E86" s="206"/>
      <c r="F86" s="206"/>
      <c r="G86" s="206"/>
      <c r="H86" s="26">
        <f>H85*H59</f>
        <v>7.4193166000000015E-3</v>
      </c>
      <c r="I86" s="33">
        <f t="shared" si="1"/>
        <v>12.663734731876001</v>
      </c>
    </row>
    <row r="87" spans="1:32">
      <c r="A87" s="22" t="s">
        <v>54</v>
      </c>
      <c r="B87" s="176" t="s">
        <v>111</v>
      </c>
      <c r="C87" s="176"/>
      <c r="D87" s="176"/>
      <c r="E87" s="176"/>
      <c r="F87" s="176"/>
      <c r="G87" s="176"/>
      <c r="H87" s="26">
        <v>5.9999999999999995E-4</v>
      </c>
      <c r="I87" s="33">
        <f t="shared" si="1"/>
        <v>1.0241159999999998</v>
      </c>
      <c r="J87" s="89"/>
    </row>
    <row r="88" spans="1:32">
      <c r="A88" s="147" t="s">
        <v>76</v>
      </c>
      <c r="B88" s="148"/>
      <c r="C88" s="148"/>
      <c r="D88" s="148"/>
      <c r="E88" s="148"/>
      <c r="F88" s="148"/>
      <c r="G88" s="148"/>
      <c r="H88" s="41">
        <f>SUM(H82:H87)</f>
        <v>6.6719316599999995E-2</v>
      </c>
      <c r="I88" s="34">
        <f>SUM(I82:I87)</f>
        <v>113.880532731876</v>
      </c>
    </row>
    <row r="89" spans="1:32">
      <c r="A89" s="42"/>
      <c r="B89" s="43"/>
      <c r="C89" s="43"/>
      <c r="D89" s="43"/>
      <c r="E89" s="43"/>
      <c r="F89" s="43"/>
      <c r="G89" s="44"/>
      <c r="H89" s="26"/>
      <c r="I89" s="33"/>
    </row>
    <row r="90" spans="1:32" s="2" customFormat="1">
      <c r="A90" s="158" t="s">
        <v>112</v>
      </c>
      <c r="B90" s="159"/>
      <c r="C90" s="159"/>
      <c r="D90" s="159"/>
      <c r="E90" s="159"/>
      <c r="F90" s="159"/>
      <c r="G90" s="159"/>
      <c r="H90" s="45"/>
      <c r="I90" s="48">
        <f>$I$88+$I$77+$H$38</f>
        <v>3521.1608035232521</v>
      </c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</row>
    <row r="91" spans="1:32" s="2" customFormat="1">
      <c r="A91" s="160" t="s">
        <v>113</v>
      </c>
      <c r="B91" s="161"/>
      <c r="C91" s="161"/>
      <c r="D91" s="161"/>
      <c r="E91" s="161"/>
      <c r="F91" s="161"/>
      <c r="G91" s="161"/>
      <c r="H91" s="161"/>
      <c r="I91" s="162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</row>
    <row r="92" spans="1:32" s="2" customFormat="1">
      <c r="A92" s="207" t="s">
        <v>114</v>
      </c>
      <c r="B92" s="208"/>
      <c r="C92" s="208"/>
      <c r="D92" s="208"/>
      <c r="E92" s="208"/>
      <c r="F92" s="208"/>
      <c r="G92" s="208"/>
      <c r="H92" s="208"/>
      <c r="I92" s="209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</row>
    <row r="93" spans="1:32" s="2" customFormat="1">
      <c r="A93" s="199" t="s">
        <v>66</v>
      </c>
      <c r="B93" s="200"/>
      <c r="C93" s="200"/>
      <c r="D93" s="200"/>
      <c r="E93" s="200"/>
      <c r="F93" s="200"/>
      <c r="G93" s="200"/>
      <c r="H93" s="200" t="s">
        <v>67</v>
      </c>
      <c r="I93" s="20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</row>
    <row r="94" spans="1:32" s="2" customFormat="1">
      <c r="A94" s="185" t="s">
        <v>79</v>
      </c>
      <c r="B94" s="186"/>
      <c r="C94" s="186"/>
      <c r="D94" s="186"/>
      <c r="E94" s="186"/>
      <c r="F94" s="186"/>
      <c r="G94" s="186"/>
      <c r="H94" s="24" t="s">
        <v>80</v>
      </c>
      <c r="I94" s="32" t="s">
        <v>81</v>
      </c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</row>
    <row r="95" spans="1:32" s="2" customFormat="1">
      <c r="A95" s="22" t="s">
        <v>42</v>
      </c>
      <c r="B95" s="176" t="s">
        <v>115</v>
      </c>
      <c r="C95" s="176"/>
      <c r="D95" s="176"/>
      <c r="E95" s="176"/>
      <c r="F95" s="176"/>
      <c r="G95" s="176"/>
      <c r="H95" s="26">
        <v>9.2999999999999992E-3</v>
      </c>
      <c r="I95" s="33">
        <f>H95*I90</f>
        <v>32.746795472766244</v>
      </c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</row>
    <row r="96" spans="1:32">
      <c r="A96" s="22" t="s">
        <v>45</v>
      </c>
      <c r="B96" s="176" t="s">
        <v>116</v>
      </c>
      <c r="C96" s="176"/>
      <c r="D96" s="176"/>
      <c r="E96" s="176"/>
      <c r="F96" s="176"/>
      <c r="G96" s="176"/>
      <c r="H96" s="26">
        <v>2.8E-3</v>
      </c>
      <c r="I96" s="33">
        <f>H96*I90</f>
        <v>9.8592502498651058</v>
      </c>
    </row>
    <row r="97" spans="1:9">
      <c r="A97" s="22" t="s">
        <v>48</v>
      </c>
      <c r="B97" s="176" t="s">
        <v>117</v>
      </c>
      <c r="C97" s="176"/>
      <c r="D97" s="176"/>
      <c r="E97" s="176"/>
      <c r="F97" s="176"/>
      <c r="G97" s="176"/>
      <c r="H97" s="26">
        <v>2.0000000000000001E-4</v>
      </c>
      <c r="I97" s="33">
        <f>H97*I90</f>
        <v>0.70423216070465045</v>
      </c>
    </row>
    <row r="98" spans="1:9">
      <c r="A98" s="22" t="s">
        <v>50</v>
      </c>
      <c r="B98" s="176" t="s">
        <v>118</v>
      </c>
      <c r="C98" s="176"/>
      <c r="D98" s="176"/>
      <c r="E98" s="176"/>
      <c r="F98" s="176"/>
      <c r="G98" s="176"/>
      <c r="H98" s="26">
        <v>3.3E-3</v>
      </c>
      <c r="I98" s="33">
        <f>H98*I90</f>
        <v>11.619830651626732</v>
      </c>
    </row>
    <row r="99" spans="1:9">
      <c r="A99" s="22" t="s">
        <v>52</v>
      </c>
      <c r="B99" s="176" t="s">
        <v>119</v>
      </c>
      <c r="C99" s="176"/>
      <c r="D99" s="176"/>
      <c r="E99" s="176"/>
      <c r="F99" s="176"/>
      <c r="G99" s="176"/>
      <c r="H99" s="26">
        <v>6.9999999999999999E-4</v>
      </c>
      <c r="I99" s="33">
        <f>H99*I90</f>
        <v>2.4648125624662764</v>
      </c>
    </row>
    <row r="100" spans="1:9">
      <c r="A100" s="22" t="s">
        <v>54</v>
      </c>
      <c r="B100" s="176" t="s">
        <v>120</v>
      </c>
      <c r="C100" s="176"/>
      <c r="D100" s="176"/>
      <c r="E100" s="176"/>
      <c r="F100" s="176"/>
      <c r="G100" s="176"/>
      <c r="H100" s="26">
        <v>4.1999999999999997E-3</v>
      </c>
      <c r="I100" s="33">
        <f>H100*I90</f>
        <v>14.788875374797657</v>
      </c>
    </row>
    <row r="101" spans="1:9">
      <c r="A101" s="147" t="s">
        <v>76</v>
      </c>
      <c r="B101" s="148"/>
      <c r="C101" s="148"/>
      <c r="D101" s="148"/>
      <c r="E101" s="148"/>
      <c r="F101" s="148"/>
      <c r="G101" s="148"/>
      <c r="H101" s="41">
        <f>SUM(H95:H100)</f>
        <v>2.0499999999999997E-2</v>
      </c>
      <c r="I101" s="34">
        <f>SUM(I95:I100)</f>
        <v>72.183796472226661</v>
      </c>
    </row>
    <row r="102" spans="1:9">
      <c r="A102" s="203"/>
      <c r="B102" s="204"/>
      <c r="C102" s="204"/>
      <c r="D102" s="204"/>
      <c r="E102" s="204"/>
      <c r="F102" s="204"/>
      <c r="G102" s="204"/>
      <c r="H102" s="204"/>
      <c r="I102" s="205"/>
    </row>
    <row r="103" spans="1:9">
      <c r="A103" s="196" t="s">
        <v>121</v>
      </c>
      <c r="B103" s="197"/>
      <c r="C103" s="197"/>
      <c r="D103" s="197"/>
      <c r="E103" s="197"/>
      <c r="F103" s="197"/>
      <c r="G103" s="197"/>
      <c r="H103" s="197"/>
      <c r="I103" s="198"/>
    </row>
    <row r="104" spans="1:9">
      <c r="A104" s="199" t="s">
        <v>66</v>
      </c>
      <c r="B104" s="200"/>
      <c r="C104" s="200"/>
      <c r="D104" s="200"/>
      <c r="E104" s="200"/>
      <c r="F104" s="200"/>
      <c r="G104" s="200"/>
      <c r="H104" s="200" t="s">
        <v>67</v>
      </c>
      <c r="I104" s="201"/>
    </row>
    <row r="105" spans="1:9">
      <c r="A105" s="185" t="s">
        <v>122</v>
      </c>
      <c r="B105" s="186"/>
      <c r="C105" s="186"/>
      <c r="D105" s="186"/>
      <c r="E105" s="186"/>
      <c r="F105" s="186"/>
      <c r="G105" s="186"/>
      <c r="H105" s="24" t="s">
        <v>80</v>
      </c>
      <c r="I105" s="32" t="s">
        <v>81</v>
      </c>
    </row>
    <row r="106" spans="1:9" s="1" customFormat="1">
      <c r="A106" s="19" t="s">
        <v>42</v>
      </c>
      <c r="B106" s="202" t="s">
        <v>123</v>
      </c>
      <c r="C106" s="202"/>
      <c r="D106" s="202"/>
      <c r="E106" s="202"/>
      <c r="F106" s="202"/>
      <c r="G106" s="202"/>
      <c r="H106" s="46" t="s">
        <v>31</v>
      </c>
      <c r="I106" s="49">
        <f>H30/220*1.5*15</f>
        <v>174.56522727272727</v>
      </c>
    </row>
    <row r="107" spans="1:9">
      <c r="A107" s="147" t="s">
        <v>76</v>
      </c>
      <c r="B107" s="148"/>
      <c r="C107" s="148"/>
      <c r="D107" s="148"/>
      <c r="E107" s="148"/>
      <c r="F107" s="148"/>
      <c r="G107" s="148"/>
      <c r="H107" s="24"/>
      <c r="I107" s="34">
        <f>SUM(I106)</f>
        <v>174.56522727272727</v>
      </c>
    </row>
    <row r="108" spans="1:9">
      <c r="A108" s="203"/>
      <c r="B108" s="204"/>
      <c r="C108" s="204"/>
      <c r="D108" s="204"/>
      <c r="E108" s="204"/>
      <c r="F108" s="204"/>
      <c r="G108" s="204"/>
      <c r="H108" s="204"/>
      <c r="I108" s="205"/>
    </row>
    <row r="109" spans="1:9">
      <c r="A109" s="196" t="s">
        <v>124</v>
      </c>
      <c r="B109" s="197"/>
      <c r="C109" s="197"/>
      <c r="D109" s="197"/>
      <c r="E109" s="197"/>
      <c r="F109" s="197"/>
      <c r="G109" s="197"/>
      <c r="H109" s="197"/>
      <c r="I109" s="198"/>
    </row>
    <row r="110" spans="1:9">
      <c r="A110" s="147" t="s">
        <v>66</v>
      </c>
      <c r="B110" s="148"/>
      <c r="C110" s="148"/>
      <c r="D110" s="148"/>
      <c r="E110" s="148"/>
      <c r="F110" s="148"/>
      <c r="G110" s="148"/>
      <c r="H110" s="200" t="s">
        <v>67</v>
      </c>
      <c r="I110" s="201"/>
    </row>
    <row r="111" spans="1:9">
      <c r="A111" s="185" t="s">
        <v>79</v>
      </c>
      <c r="B111" s="186"/>
      <c r="C111" s="186"/>
      <c r="D111" s="186"/>
      <c r="E111" s="186"/>
      <c r="F111" s="186"/>
      <c r="G111" s="186"/>
      <c r="H111" s="24" t="s">
        <v>80</v>
      </c>
      <c r="I111" s="32" t="s">
        <v>81</v>
      </c>
    </row>
    <row r="112" spans="1:9">
      <c r="A112" s="22" t="s">
        <v>125</v>
      </c>
      <c r="B112" s="187" t="s">
        <v>126</v>
      </c>
      <c r="C112" s="188"/>
      <c r="D112" s="188"/>
      <c r="E112" s="188"/>
      <c r="F112" s="188"/>
      <c r="G112" s="189"/>
      <c r="H112" s="39">
        <f>H101</f>
        <v>2.0499999999999997E-2</v>
      </c>
      <c r="I112" s="50">
        <f>I101</f>
        <v>72.183796472226661</v>
      </c>
    </row>
    <row r="113" spans="1:32">
      <c r="A113" s="22" t="s">
        <v>127</v>
      </c>
      <c r="B113" s="187" t="s">
        <v>128</v>
      </c>
      <c r="C113" s="188"/>
      <c r="D113" s="188"/>
      <c r="E113" s="188"/>
      <c r="F113" s="188"/>
      <c r="G113" s="189"/>
      <c r="H113" s="40"/>
      <c r="I113" s="50">
        <f>I107</f>
        <v>174.56522727272727</v>
      </c>
    </row>
    <row r="114" spans="1:32">
      <c r="A114" s="179" t="s">
        <v>76</v>
      </c>
      <c r="B114" s="180"/>
      <c r="C114" s="180"/>
      <c r="D114" s="180"/>
      <c r="E114" s="180"/>
      <c r="F114" s="180"/>
      <c r="G114" s="181"/>
      <c r="H114" s="24"/>
      <c r="I114" s="51">
        <f>SUM(I112:I113)</f>
        <v>246.74902374495394</v>
      </c>
    </row>
    <row r="115" spans="1:32">
      <c r="A115" s="190"/>
      <c r="B115" s="191"/>
      <c r="C115" s="191"/>
      <c r="D115" s="191"/>
      <c r="E115" s="191"/>
      <c r="F115" s="191"/>
      <c r="G115" s="191"/>
      <c r="H115" s="191"/>
      <c r="I115" s="192"/>
    </row>
    <row r="116" spans="1:32">
      <c r="A116" s="160" t="s">
        <v>129</v>
      </c>
      <c r="B116" s="161"/>
      <c r="C116" s="161"/>
      <c r="D116" s="161"/>
      <c r="E116" s="161"/>
      <c r="F116" s="161"/>
      <c r="G116" s="161"/>
      <c r="H116" s="161"/>
      <c r="I116" s="162"/>
    </row>
    <row r="117" spans="1:32">
      <c r="A117" s="193" t="s">
        <v>66</v>
      </c>
      <c r="B117" s="194"/>
      <c r="C117" s="194"/>
      <c r="D117" s="194"/>
      <c r="E117" s="194"/>
      <c r="F117" s="194"/>
      <c r="G117" s="194"/>
      <c r="H117" s="194" t="s">
        <v>67</v>
      </c>
      <c r="I117" s="195"/>
    </row>
    <row r="118" spans="1:32">
      <c r="A118" s="22" t="s">
        <v>42</v>
      </c>
      <c r="B118" s="176" t="s">
        <v>130</v>
      </c>
      <c r="C118" s="176"/>
      <c r="D118" s="176"/>
      <c r="E118" s="176"/>
      <c r="F118" s="176"/>
      <c r="G118" s="176"/>
      <c r="H118" s="177">
        <v>25.42</v>
      </c>
      <c r="I118" s="178"/>
    </row>
    <row r="119" spans="1:32">
      <c r="A119" s="22" t="s">
        <v>45</v>
      </c>
      <c r="B119" s="176" t="s">
        <v>131</v>
      </c>
      <c r="C119" s="176"/>
      <c r="D119" s="176"/>
      <c r="E119" s="176"/>
      <c r="F119" s="176"/>
      <c r="G119" s="176"/>
      <c r="H119" s="177"/>
      <c r="I119" s="178"/>
    </row>
    <row r="120" spans="1:32">
      <c r="A120" s="22" t="s">
        <v>48</v>
      </c>
      <c r="B120" s="176" t="s">
        <v>132</v>
      </c>
      <c r="C120" s="176"/>
      <c r="D120" s="176"/>
      <c r="E120" s="176"/>
      <c r="F120" s="176"/>
      <c r="G120" s="176"/>
      <c r="H120" s="177"/>
      <c r="I120" s="178"/>
    </row>
    <row r="121" spans="1:32">
      <c r="A121" s="22" t="s">
        <v>50</v>
      </c>
      <c r="B121" s="176" t="s">
        <v>133</v>
      </c>
      <c r="C121" s="176"/>
      <c r="D121" s="176"/>
      <c r="E121" s="176"/>
      <c r="F121" s="176"/>
      <c r="G121" s="176"/>
      <c r="H121" s="177">
        <v>17.670000000000002</v>
      </c>
      <c r="I121" s="178"/>
    </row>
    <row r="122" spans="1:32">
      <c r="A122" s="179" t="s">
        <v>76</v>
      </c>
      <c r="B122" s="180"/>
      <c r="C122" s="180"/>
      <c r="D122" s="180"/>
      <c r="E122" s="180"/>
      <c r="F122" s="180"/>
      <c r="G122" s="181"/>
      <c r="H122" s="182">
        <f>SUM(H118:I121)</f>
        <v>43.09</v>
      </c>
      <c r="I122" s="183"/>
    </row>
    <row r="123" spans="1:32">
      <c r="A123" s="25"/>
      <c r="B123" s="180"/>
      <c r="C123" s="180"/>
      <c r="D123" s="180"/>
      <c r="E123" s="180"/>
      <c r="F123" s="180"/>
      <c r="G123" s="180"/>
      <c r="H123" s="180"/>
      <c r="I123" s="184"/>
    </row>
    <row r="124" spans="1:32" s="2" customFormat="1">
      <c r="A124" s="158" t="s">
        <v>134</v>
      </c>
      <c r="B124" s="159"/>
      <c r="C124" s="159"/>
      <c r="D124" s="159"/>
      <c r="E124" s="159"/>
      <c r="F124" s="159"/>
      <c r="G124" s="159"/>
      <c r="H124" s="45"/>
      <c r="I124" s="48">
        <f>$I$88+$I$77+$H$38+$I$114+$H$122</f>
        <v>3810.999827268206</v>
      </c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</row>
    <row r="125" spans="1:32">
      <c r="A125" s="160" t="s">
        <v>135</v>
      </c>
      <c r="B125" s="161"/>
      <c r="C125" s="161"/>
      <c r="D125" s="161"/>
      <c r="E125" s="161"/>
      <c r="F125" s="161"/>
      <c r="G125" s="161"/>
      <c r="H125" s="161"/>
      <c r="I125" s="162"/>
    </row>
    <row r="126" spans="1:32">
      <c r="A126" s="163" t="s">
        <v>66</v>
      </c>
      <c r="B126" s="164"/>
      <c r="C126" s="164"/>
      <c r="D126" s="164"/>
      <c r="E126" s="164"/>
      <c r="F126" s="164"/>
      <c r="G126" s="164"/>
      <c r="H126" s="164" t="s">
        <v>67</v>
      </c>
      <c r="I126" s="165"/>
    </row>
    <row r="127" spans="1:32">
      <c r="A127" s="166" t="s">
        <v>79</v>
      </c>
      <c r="B127" s="167"/>
      <c r="C127" s="167"/>
      <c r="D127" s="167"/>
      <c r="E127" s="167"/>
      <c r="F127" s="167"/>
      <c r="G127" s="167"/>
      <c r="H127" s="47" t="s">
        <v>80</v>
      </c>
      <c r="I127" s="52" t="s">
        <v>81</v>
      </c>
    </row>
    <row r="128" spans="1:32">
      <c r="A128" s="53" t="s">
        <v>42</v>
      </c>
      <c r="B128" s="168" t="s">
        <v>136</v>
      </c>
      <c r="C128" s="169"/>
      <c r="D128" s="169"/>
      <c r="E128" s="169"/>
      <c r="F128" s="169"/>
      <c r="G128" s="170"/>
      <c r="H128" s="28">
        <v>0.02</v>
      </c>
      <c r="I128" s="35">
        <f>H128*$I$124</f>
        <v>76.219996545364125</v>
      </c>
    </row>
    <row r="129" spans="1:32">
      <c r="A129" s="53" t="s">
        <v>45</v>
      </c>
      <c r="B129" s="168" t="s">
        <v>137</v>
      </c>
      <c r="C129" s="169"/>
      <c r="D129" s="169"/>
      <c r="E129" s="169"/>
      <c r="F129" s="169"/>
      <c r="G129" s="170"/>
      <c r="H129" s="28">
        <v>2.4500000000000001E-2</v>
      </c>
      <c r="I129" s="35">
        <f>H129*($I$128+$I$124)</f>
        <v>95.236885683432476</v>
      </c>
    </row>
    <row r="130" spans="1:32">
      <c r="A130" s="54" t="s">
        <v>48</v>
      </c>
      <c r="B130" s="168" t="s">
        <v>138</v>
      </c>
      <c r="C130" s="171"/>
      <c r="D130" s="171"/>
      <c r="E130" s="171"/>
      <c r="F130" s="171"/>
      <c r="G130" s="172"/>
      <c r="H130" s="28">
        <v>3.27E-2</v>
      </c>
      <c r="I130" s="76">
        <f>(SUM($I$124+$I$128+$I$129)*H130)/(100%-(SUM($H$130:$H$132)))</f>
        <v>143.07441705180398</v>
      </c>
    </row>
    <row r="131" spans="1:32">
      <c r="A131" s="54"/>
      <c r="B131" s="173" t="s">
        <v>139</v>
      </c>
      <c r="C131" s="174"/>
      <c r="D131" s="174"/>
      <c r="E131" s="174"/>
      <c r="F131" s="174"/>
      <c r="G131" s="175"/>
      <c r="H131" s="29">
        <v>7.1000000000000004E-3</v>
      </c>
      <c r="I131" s="76">
        <f>(SUM($I$124+$I$128+$I$129)*H131)/(100%-(SUM($H$130:$H$132)))</f>
        <v>31.065087494428386</v>
      </c>
    </row>
    <row r="132" spans="1:32">
      <c r="A132" s="54" t="s">
        <v>50</v>
      </c>
      <c r="B132" s="144" t="s">
        <v>140</v>
      </c>
      <c r="C132" s="145"/>
      <c r="D132" s="145"/>
      <c r="E132" s="145"/>
      <c r="F132" s="145"/>
      <c r="G132" s="146"/>
      <c r="H132" s="55">
        <v>0.05</v>
      </c>
      <c r="I132" s="76">
        <f>(SUM($I$124+$I$128+$I$129)*H132)/(100%-(SUM($H$130:$H$132)))</f>
        <v>218.76822179174923</v>
      </c>
    </row>
    <row r="133" spans="1:32">
      <c r="A133" s="147" t="s">
        <v>76</v>
      </c>
      <c r="B133" s="148"/>
      <c r="C133" s="148"/>
      <c r="D133" s="148"/>
      <c r="E133" s="148"/>
      <c r="F133" s="148"/>
      <c r="G133" s="148"/>
      <c r="H133" s="56">
        <f>SUM(H128:H132)</f>
        <v>0.13429999999999997</v>
      </c>
      <c r="I133" s="77">
        <f>SUM(I128:I132)</f>
        <v>564.3646085667782</v>
      </c>
    </row>
    <row r="134" spans="1:32">
      <c r="A134" s="149" t="s">
        <v>141</v>
      </c>
      <c r="B134" s="150"/>
      <c r="C134" s="150"/>
      <c r="D134" s="150"/>
      <c r="E134" s="150"/>
      <c r="F134" s="150"/>
      <c r="G134" s="151"/>
      <c r="H134" s="57">
        <f>(H128+100%)*(H129+100%)/(100%-(SUM(H130:H132)))-100%</f>
        <v>0.14808833223467377</v>
      </c>
      <c r="I134" s="78">
        <f>H134*SUM($I$124)</f>
        <v>564.36460856677843</v>
      </c>
      <c r="N134" s="90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</row>
    <row r="135" spans="1:32">
      <c r="A135" s="152" t="s">
        <v>142</v>
      </c>
      <c r="B135" s="153"/>
      <c r="C135" s="153"/>
      <c r="D135" s="153"/>
      <c r="E135" s="153"/>
      <c r="F135" s="153"/>
      <c r="G135" s="153"/>
      <c r="H135" s="153"/>
      <c r="I135" s="154"/>
    </row>
    <row r="136" spans="1:32">
      <c r="A136" s="58" t="s">
        <v>143</v>
      </c>
      <c r="B136" s="59"/>
      <c r="C136" s="59"/>
      <c r="D136" s="59"/>
      <c r="E136" s="59"/>
      <c r="F136" s="59"/>
      <c r="G136" s="59"/>
      <c r="H136" s="59"/>
      <c r="I136" s="80"/>
    </row>
    <row r="137" spans="1:32">
      <c r="A137" s="155" t="s">
        <v>66</v>
      </c>
      <c r="B137" s="156"/>
      <c r="C137" s="156"/>
      <c r="D137" s="156"/>
      <c r="E137" s="156"/>
      <c r="F137" s="156"/>
      <c r="G137" s="156"/>
      <c r="H137" s="156" t="s">
        <v>67</v>
      </c>
      <c r="I137" s="157"/>
    </row>
    <row r="138" spans="1:32">
      <c r="A138" s="60" t="s">
        <v>42</v>
      </c>
      <c r="B138" s="131" t="s">
        <v>144</v>
      </c>
      <c r="C138" s="132"/>
      <c r="D138" s="132"/>
      <c r="E138" s="132"/>
      <c r="F138" s="132"/>
      <c r="G138" s="133"/>
      <c r="H138" s="134">
        <f>H38</f>
        <v>1706.86</v>
      </c>
      <c r="I138" s="135"/>
    </row>
    <row r="139" spans="1:32">
      <c r="A139" s="60" t="s">
        <v>45</v>
      </c>
      <c r="B139" s="131" t="s">
        <v>145</v>
      </c>
      <c r="C139" s="132"/>
      <c r="D139" s="132"/>
      <c r="E139" s="132"/>
      <c r="F139" s="132"/>
      <c r="G139" s="133"/>
      <c r="H139" s="134">
        <f>I77</f>
        <v>1700.420270791376</v>
      </c>
      <c r="I139" s="135"/>
    </row>
    <row r="140" spans="1:32">
      <c r="A140" s="60" t="s">
        <v>48</v>
      </c>
      <c r="B140" s="131" t="s">
        <v>146</v>
      </c>
      <c r="C140" s="132"/>
      <c r="D140" s="132"/>
      <c r="E140" s="132"/>
      <c r="F140" s="132"/>
      <c r="G140" s="133"/>
      <c r="H140" s="134">
        <f>I88</f>
        <v>113.880532731876</v>
      </c>
      <c r="I140" s="135"/>
    </row>
    <row r="141" spans="1:32">
      <c r="A141" s="60" t="s">
        <v>50</v>
      </c>
      <c r="B141" s="131" t="s">
        <v>147</v>
      </c>
      <c r="C141" s="132"/>
      <c r="D141" s="132"/>
      <c r="E141" s="132"/>
      <c r="F141" s="132"/>
      <c r="G141" s="133"/>
      <c r="H141" s="134">
        <f>I114</f>
        <v>246.74902374495394</v>
      </c>
      <c r="I141" s="135"/>
    </row>
    <row r="142" spans="1:32">
      <c r="A142" s="60" t="s">
        <v>52</v>
      </c>
      <c r="B142" s="131" t="s">
        <v>148</v>
      </c>
      <c r="C142" s="132"/>
      <c r="D142" s="132"/>
      <c r="E142" s="132"/>
      <c r="F142" s="132"/>
      <c r="G142" s="133"/>
      <c r="H142" s="134">
        <f>H122</f>
        <v>43.09</v>
      </c>
      <c r="I142" s="135"/>
    </row>
    <row r="143" spans="1:32">
      <c r="A143" s="136" t="s">
        <v>149</v>
      </c>
      <c r="B143" s="137"/>
      <c r="C143" s="137"/>
      <c r="D143" s="137"/>
      <c r="E143" s="137"/>
      <c r="F143" s="137"/>
      <c r="G143" s="138"/>
      <c r="H143" s="139">
        <f>SUM(H138:I142)</f>
        <v>3810.999827268206</v>
      </c>
      <c r="I143" s="140"/>
    </row>
    <row r="144" spans="1:32">
      <c r="A144" s="61" t="s">
        <v>54</v>
      </c>
      <c r="B144" s="141" t="s">
        <v>150</v>
      </c>
      <c r="C144" s="141"/>
      <c r="D144" s="141"/>
      <c r="E144" s="141"/>
      <c r="F144" s="141"/>
      <c r="G144" s="141"/>
      <c r="H144" s="142">
        <f>I133</f>
        <v>564.3646085667782</v>
      </c>
      <c r="I144" s="143"/>
    </row>
    <row r="145" spans="1:32">
      <c r="A145" s="62" t="s">
        <v>58</v>
      </c>
      <c r="B145" s="119" t="s">
        <v>151</v>
      </c>
      <c r="C145" s="120"/>
      <c r="D145" s="120"/>
      <c r="E145" s="120"/>
      <c r="F145" s="120"/>
      <c r="G145" s="120"/>
      <c r="H145" s="121">
        <f>H143+H144</f>
        <v>4375.3644358349839</v>
      </c>
      <c r="I145" s="122"/>
    </row>
    <row r="146" spans="1:32">
      <c r="A146" s="63" t="s">
        <v>59</v>
      </c>
      <c r="B146" s="123" t="s">
        <v>152</v>
      </c>
      <c r="C146" s="123"/>
      <c r="D146" s="123"/>
      <c r="E146" s="123"/>
      <c r="F146" s="123"/>
      <c r="G146" s="123"/>
      <c r="H146" s="124">
        <f>$E$26</f>
        <v>2</v>
      </c>
      <c r="I146" s="125"/>
      <c r="M146" s="91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</row>
    <row r="147" spans="1:32">
      <c r="A147" s="62" t="s">
        <v>63</v>
      </c>
      <c r="B147" s="119" t="s">
        <v>153</v>
      </c>
      <c r="C147" s="120"/>
      <c r="D147" s="120"/>
      <c r="E147" s="120"/>
      <c r="F147" s="120"/>
      <c r="G147" s="120"/>
      <c r="H147" s="126">
        <f>$H$145*$H$146-0.01</f>
        <v>8750.7188716699675</v>
      </c>
      <c r="I147" s="127"/>
      <c r="J147" s="1" t="s">
        <v>154</v>
      </c>
      <c r="M147" s="91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</row>
    <row r="148" spans="1:32" s="3" customFormat="1">
      <c r="K148" s="92"/>
      <c r="L148" s="92"/>
      <c r="M148" s="92"/>
      <c r="N148" s="92"/>
    </row>
    <row r="149" spans="1:32" s="3" customFormat="1">
      <c r="F149" s="64" t="s">
        <v>155</v>
      </c>
      <c r="G149" s="65"/>
      <c r="H149" s="66"/>
      <c r="K149" s="92"/>
      <c r="L149" s="92"/>
      <c r="M149" s="92"/>
      <c r="N149" s="92"/>
    </row>
    <row r="150" spans="1:32" s="3" customFormat="1">
      <c r="B150" s="128" t="s">
        <v>184</v>
      </c>
      <c r="C150" s="129"/>
      <c r="D150" s="130"/>
      <c r="F150" s="67" t="s">
        <v>156</v>
      </c>
      <c r="G150" s="68"/>
      <c r="H150" s="69">
        <f>H145</f>
        <v>4375.3644358349839</v>
      </c>
      <c r="I150" s="82">
        <v>46.35</v>
      </c>
      <c r="K150" s="92"/>
      <c r="L150" s="92"/>
      <c r="M150" s="92"/>
      <c r="N150" s="92"/>
    </row>
    <row r="151" spans="1:32" s="3" customFormat="1">
      <c r="F151" s="67" t="s">
        <v>157</v>
      </c>
      <c r="G151" s="68"/>
      <c r="H151" s="69">
        <v>4304.1899999999996</v>
      </c>
      <c r="K151" s="92"/>
      <c r="L151" s="92"/>
      <c r="M151" s="92"/>
      <c r="N151" s="92"/>
    </row>
    <row r="152" spans="1:32" s="3" customFormat="1">
      <c r="F152" s="70" t="s">
        <v>158</v>
      </c>
      <c r="G152" s="71"/>
      <c r="H152" s="72">
        <f>H150-H151</f>
        <v>71.174435834984251</v>
      </c>
      <c r="K152" s="92"/>
      <c r="L152" s="92"/>
      <c r="M152" s="92"/>
      <c r="N152" s="92"/>
    </row>
    <row r="153" spans="1:32">
      <c r="A153" s="73"/>
      <c r="B153" s="73"/>
      <c r="C153" s="73"/>
      <c r="D153" s="73"/>
      <c r="E153" s="3"/>
      <c r="F153" s="3"/>
      <c r="G153" s="74"/>
      <c r="H153" s="74"/>
      <c r="I153" s="83"/>
      <c r="J153" s="73"/>
      <c r="K153" s="93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</row>
    <row r="154" spans="1:32" ht="18" customHeight="1">
      <c r="D154" s="75"/>
      <c r="E154" s="73"/>
      <c r="F154" s="73"/>
      <c r="G154" s="73"/>
      <c r="H154" s="73"/>
      <c r="I154" s="73"/>
      <c r="J154" s="75"/>
      <c r="K154" s="9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</row>
  </sheetData>
  <mergeCells count="207">
    <mergeCell ref="C1:I1"/>
    <mergeCell ref="C2:I2"/>
    <mergeCell ref="C3:I3"/>
    <mergeCell ref="C4:I4"/>
    <mergeCell ref="A5:I5"/>
    <mergeCell ref="A6:D6"/>
    <mergeCell ref="E6:I6"/>
    <mergeCell ref="A7:D7"/>
    <mergeCell ref="E7:I7"/>
    <mergeCell ref="A8:D8"/>
    <mergeCell ref="E8:I8"/>
    <mergeCell ref="A9:D9"/>
    <mergeCell ref="E9:I9"/>
    <mergeCell ref="A10:D10"/>
    <mergeCell ref="E10:I10"/>
    <mergeCell ref="A11:D11"/>
    <mergeCell ref="E11:I11"/>
    <mergeCell ref="A12:D12"/>
    <mergeCell ref="E12:I12"/>
    <mergeCell ref="H13:I13"/>
    <mergeCell ref="H14:I14"/>
    <mergeCell ref="H15:I15"/>
    <mergeCell ref="H16:I16"/>
    <mergeCell ref="B18:G18"/>
    <mergeCell ref="H18:I18"/>
    <mergeCell ref="B19:G19"/>
    <mergeCell ref="H19:I19"/>
    <mergeCell ref="B20:G20"/>
    <mergeCell ref="H20:I20"/>
    <mergeCell ref="B21:G21"/>
    <mergeCell ref="H21:I21"/>
    <mergeCell ref="B22:G22"/>
    <mergeCell ref="H22:I22"/>
    <mergeCell ref="B23:D23"/>
    <mergeCell ref="E23:G23"/>
    <mergeCell ref="H23:I23"/>
    <mergeCell ref="B24:D24"/>
    <mergeCell ref="E24:G24"/>
    <mergeCell ref="H24:I24"/>
    <mergeCell ref="B25:D25"/>
    <mergeCell ref="E25:G25"/>
    <mergeCell ref="H25:I25"/>
    <mergeCell ref="B26:D26"/>
    <mergeCell ref="E26:G26"/>
    <mergeCell ref="H26:I26"/>
    <mergeCell ref="A27:I27"/>
    <mergeCell ref="A28:I28"/>
    <mergeCell ref="A29:G29"/>
    <mergeCell ref="H29:I29"/>
    <mergeCell ref="B30:G30"/>
    <mergeCell ref="H30:I30"/>
    <mergeCell ref="B31:G31"/>
    <mergeCell ref="H31:I31"/>
    <mergeCell ref="B32:G32"/>
    <mergeCell ref="H32:I32"/>
    <mergeCell ref="B33:G33"/>
    <mergeCell ref="H33:I33"/>
    <mergeCell ref="B34:G34"/>
    <mergeCell ref="H34:I34"/>
    <mergeCell ref="B35:G35"/>
    <mergeCell ref="H35:I35"/>
    <mergeCell ref="B36:G36"/>
    <mergeCell ref="H36:I36"/>
    <mergeCell ref="B37:G37"/>
    <mergeCell ref="H37:I37"/>
    <mergeCell ref="A38:G38"/>
    <mergeCell ref="H38:I38"/>
    <mergeCell ref="A39:I39"/>
    <mergeCell ref="A40:I40"/>
    <mergeCell ref="A41:I41"/>
    <mergeCell ref="A42:G42"/>
    <mergeCell ref="H42:I42"/>
    <mergeCell ref="A43:G43"/>
    <mergeCell ref="B44:G44"/>
    <mergeCell ref="B45:G45"/>
    <mergeCell ref="A46:G46"/>
    <mergeCell ref="A47:I47"/>
    <mergeCell ref="A48:I48"/>
    <mergeCell ref="A49:G49"/>
    <mergeCell ref="H49:I49"/>
    <mergeCell ref="A50:G50"/>
    <mergeCell ref="B51:G51"/>
    <mergeCell ref="B52:G52"/>
    <mergeCell ref="B53:G53"/>
    <mergeCell ref="B54:G54"/>
    <mergeCell ref="B55:G55"/>
    <mergeCell ref="B56:G56"/>
    <mergeCell ref="B58:G58"/>
    <mergeCell ref="A59:G59"/>
    <mergeCell ref="A60:I60"/>
    <mergeCell ref="A61:I61"/>
    <mergeCell ref="A62:G62"/>
    <mergeCell ref="H62:I62"/>
    <mergeCell ref="B63:G63"/>
    <mergeCell ref="H63:I63"/>
    <mergeCell ref="B64:G64"/>
    <mergeCell ref="H64:I64"/>
    <mergeCell ref="B65:G65"/>
    <mergeCell ref="H65:I65"/>
    <mergeCell ref="B66:G66"/>
    <mergeCell ref="H66:I66"/>
    <mergeCell ref="B67:G67"/>
    <mergeCell ref="H67:I67"/>
    <mergeCell ref="B68:G68"/>
    <mergeCell ref="H68:I68"/>
    <mergeCell ref="A69:G69"/>
    <mergeCell ref="H69:I69"/>
    <mergeCell ref="A70:I70"/>
    <mergeCell ref="A71:I71"/>
    <mergeCell ref="A72:G72"/>
    <mergeCell ref="H72:I72"/>
    <mergeCell ref="A73:G73"/>
    <mergeCell ref="B74:G74"/>
    <mergeCell ref="B75:G75"/>
    <mergeCell ref="B76:G76"/>
    <mergeCell ref="A77:G77"/>
    <mergeCell ref="A78:I78"/>
    <mergeCell ref="A79:I79"/>
    <mergeCell ref="A80:G80"/>
    <mergeCell ref="H80:I80"/>
    <mergeCell ref="A81:G81"/>
    <mergeCell ref="B82:G82"/>
    <mergeCell ref="B83:G83"/>
    <mergeCell ref="B84:G84"/>
    <mergeCell ref="B85:G85"/>
    <mergeCell ref="B86:G86"/>
    <mergeCell ref="B87:G87"/>
    <mergeCell ref="A88:G88"/>
    <mergeCell ref="A90:G90"/>
    <mergeCell ref="A91:I91"/>
    <mergeCell ref="A92:I92"/>
    <mergeCell ref="A93:G93"/>
    <mergeCell ref="H93:I93"/>
    <mergeCell ref="A94:G94"/>
    <mergeCell ref="B95:G95"/>
    <mergeCell ref="B96:G96"/>
    <mergeCell ref="B97:G97"/>
    <mergeCell ref="B98:G98"/>
    <mergeCell ref="B99:G99"/>
    <mergeCell ref="B100:G100"/>
    <mergeCell ref="A101:G101"/>
    <mergeCell ref="A102:I102"/>
    <mergeCell ref="A103:I103"/>
    <mergeCell ref="A104:G104"/>
    <mergeCell ref="H104:I104"/>
    <mergeCell ref="A105:G105"/>
    <mergeCell ref="B106:G106"/>
    <mergeCell ref="A107:G107"/>
    <mergeCell ref="A108:I108"/>
    <mergeCell ref="A109:I109"/>
    <mergeCell ref="A110:G110"/>
    <mergeCell ref="H110:I110"/>
    <mergeCell ref="A111:G111"/>
    <mergeCell ref="B112:G112"/>
    <mergeCell ref="B113:G113"/>
    <mergeCell ref="A114:G114"/>
    <mergeCell ref="A115:I115"/>
    <mergeCell ref="A116:I116"/>
    <mergeCell ref="A117:G117"/>
    <mergeCell ref="H117:I117"/>
    <mergeCell ref="B118:G118"/>
    <mergeCell ref="H118:I118"/>
    <mergeCell ref="B119:G119"/>
    <mergeCell ref="H119:I119"/>
    <mergeCell ref="B120:G120"/>
    <mergeCell ref="H120:I120"/>
    <mergeCell ref="B121:G121"/>
    <mergeCell ref="H121:I121"/>
    <mergeCell ref="A122:G122"/>
    <mergeCell ref="H122:I122"/>
    <mergeCell ref="B123:I123"/>
    <mergeCell ref="A124:G124"/>
    <mergeCell ref="A125:I125"/>
    <mergeCell ref="A126:G126"/>
    <mergeCell ref="H126:I126"/>
    <mergeCell ref="A127:G127"/>
    <mergeCell ref="B128:G128"/>
    <mergeCell ref="B129:G129"/>
    <mergeCell ref="B130:G130"/>
    <mergeCell ref="B131:G131"/>
    <mergeCell ref="B132:G132"/>
    <mergeCell ref="A133:G133"/>
    <mergeCell ref="A134:G134"/>
    <mergeCell ref="A135:I135"/>
    <mergeCell ref="A137:G137"/>
    <mergeCell ref="H137:I137"/>
    <mergeCell ref="B138:G138"/>
    <mergeCell ref="H138:I138"/>
    <mergeCell ref="B139:G139"/>
    <mergeCell ref="H139:I139"/>
    <mergeCell ref="B145:G145"/>
    <mergeCell ref="H145:I145"/>
    <mergeCell ref="B146:G146"/>
    <mergeCell ref="H146:I146"/>
    <mergeCell ref="B147:G147"/>
    <mergeCell ref="H147:I147"/>
    <mergeCell ref="B150:D150"/>
    <mergeCell ref="B140:G140"/>
    <mergeCell ref="H140:I140"/>
    <mergeCell ref="B141:G141"/>
    <mergeCell ref="H141:I141"/>
    <mergeCell ref="B142:G142"/>
    <mergeCell ref="H142:I142"/>
    <mergeCell ref="A143:G143"/>
    <mergeCell ref="H143:I143"/>
    <mergeCell ref="B144:G144"/>
    <mergeCell ref="H144:I144"/>
  </mergeCells>
  <pageMargins left="0.7" right="0.7" top="0.75" bottom="0.75" header="0.3" footer="0.3"/>
  <pageSetup paperSize="9" scale="57" fitToHeight="0" orientation="portrait" r:id="rId1"/>
  <headerFooter>
    <oddHeader>&amp;C&amp;F</oddHeader>
    <oddFooter>&amp;C&amp;A&amp;RPágina 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54"/>
  <sheetViews>
    <sheetView showGridLines="0" zoomScale="115" zoomScaleNormal="115" workbookViewId="0">
      <selection activeCell="J15" sqref="J15"/>
    </sheetView>
  </sheetViews>
  <sheetFormatPr defaultColWidth="12.54296875" defaultRowHeight="15.5"/>
  <cols>
    <col min="1" max="1" width="12.54296875" style="4"/>
    <col min="2" max="2" width="23" style="4" customWidth="1"/>
    <col min="3" max="3" width="13.26953125" style="4" customWidth="1"/>
    <col min="4" max="4" width="14.7265625" style="4" customWidth="1"/>
    <col min="5" max="5" width="12.54296875" style="4"/>
    <col min="6" max="6" width="18.7265625" style="4" customWidth="1"/>
    <col min="7" max="7" width="16.26953125" style="4" customWidth="1"/>
    <col min="8" max="8" width="20.81640625" style="4" customWidth="1"/>
    <col min="9" max="9" width="18.81640625" style="4" customWidth="1"/>
    <col min="10" max="10" width="19.26953125" style="1" customWidth="1"/>
    <col min="11" max="32" width="12.54296875" style="1"/>
    <col min="33" max="16384" width="12.54296875" style="4"/>
  </cols>
  <sheetData>
    <row r="1" spans="1:9" ht="24.5" customHeight="1">
      <c r="A1" s="5"/>
      <c r="B1" s="6"/>
      <c r="C1" s="282" t="s">
        <v>18</v>
      </c>
      <c r="D1" s="283"/>
      <c r="E1" s="283"/>
      <c r="F1" s="283"/>
      <c r="G1" s="283"/>
      <c r="H1" s="283"/>
      <c r="I1" s="284"/>
    </row>
    <row r="2" spans="1:9" ht="24.5" customHeight="1">
      <c r="A2" s="7"/>
      <c r="B2" s="8"/>
      <c r="C2" s="285" t="s">
        <v>19</v>
      </c>
      <c r="D2" s="286"/>
      <c r="E2" s="286"/>
      <c r="F2" s="286"/>
      <c r="G2" s="286"/>
      <c r="H2" s="286"/>
      <c r="I2" s="287"/>
    </row>
    <row r="3" spans="1:9" ht="24.5" customHeight="1">
      <c r="A3" s="7"/>
      <c r="B3" s="8"/>
      <c r="C3" s="285" t="s">
        <v>185</v>
      </c>
      <c r="D3" s="286"/>
      <c r="E3" s="286"/>
      <c r="F3" s="286"/>
      <c r="G3" s="286"/>
      <c r="H3" s="286"/>
      <c r="I3" s="287"/>
    </row>
    <row r="4" spans="1:9" ht="24.5" customHeight="1">
      <c r="A4" s="7"/>
      <c r="B4" s="8"/>
      <c r="C4" s="288" t="s">
        <v>20</v>
      </c>
      <c r="D4" s="289"/>
      <c r="E4" s="289"/>
      <c r="F4" s="289"/>
      <c r="G4" s="289"/>
      <c r="H4" s="289"/>
      <c r="I4" s="290"/>
    </row>
    <row r="5" spans="1:9" ht="18" customHeight="1">
      <c r="A5" s="291" t="s">
        <v>21</v>
      </c>
      <c r="B5" s="292"/>
      <c r="C5" s="292"/>
      <c r="D5" s="292"/>
      <c r="E5" s="292"/>
      <c r="F5" s="292"/>
      <c r="G5" s="292"/>
      <c r="H5" s="292"/>
      <c r="I5" s="293"/>
    </row>
    <row r="6" spans="1:9">
      <c r="A6" s="294" t="s">
        <v>22</v>
      </c>
      <c r="B6" s="295"/>
      <c r="C6" s="295"/>
      <c r="D6" s="295"/>
      <c r="E6" s="164" t="s">
        <v>23</v>
      </c>
      <c r="F6" s="164"/>
      <c r="G6" s="164"/>
      <c r="H6" s="164"/>
      <c r="I6" s="165"/>
    </row>
    <row r="7" spans="1:9">
      <c r="A7" s="276" t="s">
        <v>24</v>
      </c>
      <c r="B7" s="277"/>
      <c r="C7" s="277"/>
      <c r="D7" s="277"/>
      <c r="E7" s="278" t="s">
        <v>25</v>
      </c>
      <c r="F7" s="278"/>
      <c r="G7" s="278"/>
      <c r="H7" s="278"/>
      <c r="I7" s="279"/>
    </row>
    <row r="8" spans="1:9">
      <c r="A8" s="166" t="s">
        <v>26</v>
      </c>
      <c r="B8" s="167"/>
      <c r="C8" s="167"/>
      <c r="D8" s="167"/>
      <c r="E8" s="274" t="s">
        <v>27</v>
      </c>
      <c r="F8" s="274"/>
      <c r="G8" s="274"/>
      <c r="H8" s="274"/>
      <c r="I8" s="275"/>
    </row>
    <row r="9" spans="1:9">
      <c r="A9" s="276" t="s">
        <v>28</v>
      </c>
      <c r="B9" s="277"/>
      <c r="C9" s="277"/>
      <c r="D9" s="277"/>
      <c r="E9" s="278" t="s">
        <v>159</v>
      </c>
      <c r="F9" s="278"/>
      <c r="G9" s="278"/>
      <c r="H9" s="278"/>
      <c r="I9" s="279"/>
    </row>
    <row r="10" spans="1:9">
      <c r="A10" s="166" t="s">
        <v>30</v>
      </c>
      <c r="B10" s="167"/>
      <c r="C10" s="167"/>
      <c r="D10" s="167"/>
      <c r="E10" s="280" t="s">
        <v>31</v>
      </c>
      <c r="F10" s="280"/>
      <c r="G10" s="280"/>
      <c r="H10" s="280"/>
      <c r="I10" s="281"/>
    </row>
    <row r="11" spans="1:9">
      <c r="A11" s="276" t="s">
        <v>32</v>
      </c>
      <c r="B11" s="277"/>
      <c r="C11" s="277"/>
      <c r="D11" s="277"/>
      <c r="E11" s="278" t="s">
        <v>31</v>
      </c>
      <c r="F11" s="278"/>
      <c r="G11" s="278"/>
      <c r="H11" s="278"/>
      <c r="I11" s="279"/>
    </row>
    <row r="12" spans="1:9">
      <c r="A12" s="166" t="s">
        <v>33</v>
      </c>
      <c r="B12" s="167"/>
      <c r="C12" s="167"/>
      <c r="D12" s="167"/>
      <c r="E12" s="156" t="s">
        <v>34</v>
      </c>
      <c r="F12" s="156"/>
      <c r="G12" s="156"/>
      <c r="H12" s="156"/>
      <c r="I12" s="157"/>
    </row>
    <row r="13" spans="1:9">
      <c r="A13" s="9" t="s">
        <v>35</v>
      </c>
      <c r="B13" s="10"/>
      <c r="C13" s="10"/>
      <c r="D13" s="10"/>
      <c r="E13" s="10"/>
      <c r="F13" s="10"/>
      <c r="G13" s="11"/>
      <c r="H13" s="260" t="s">
        <v>31</v>
      </c>
      <c r="I13" s="261"/>
    </row>
    <row r="14" spans="1:9">
      <c r="A14" s="12" t="s">
        <v>36</v>
      </c>
      <c r="B14" s="13"/>
      <c r="C14" s="13"/>
      <c r="D14" s="13"/>
      <c r="E14" s="13"/>
      <c r="F14" s="13"/>
      <c r="G14" s="14"/>
      <c r="H14" s="262" t="s">
        <v>31</v>
      </c>
      <c r="I14" s="263"/>
    </row>
    <row r="15" spans="1:9">
      <c r="A15" s="9" t="s">
        <v>37</v>
      </c>
      <c r="B15" s="10"/>
      <c r="C15" s="10"/>
      <c r="D15" s="10"/>
      <c r="E15" s="10"/>
      <c r="F15" s="10"/>
      <c r="G15" s="11"/>
      <c r="H15" s="264" t="s">
        <v>38</v>
      </c>
      <c r="I15" s="261"/>
    </row>
    <row r="16" spans="1:9">
      <c r="A16" s="12" t="s">
        <v>39</v>
      </c>
      <c r="B16" s="13"/>
      <c r="C16" s="13"/>
      <c r="D16" s="13"/>
      <c r="E16" s="13"/>
      <c r="F16" s="13"/>
      <c r="G16" s="14"/>
      <c r="H16" s="265" t="s">
        <v>40</v>
      </c>
      <c r="I16" s="266"/>
    </row>
    <row r="17" spans="1:9" ht="15" customHeight="1">
      <c r="A17" s="15" t="s">
        <v>41</v>
      </c>
      <c r="B17" s="16"/>
      <c r="C17" s="16"/>
      <c r="D17" s="16"/>
      <c r="E17" s="16"/>
      <c r="F17" s="16"/>
      <c r="G17" s="16"/>
      <c r="H17" s="16"/>
      <c r="I17" s="31"/>
    </row>
    <row r="18" spans="1:9" ht="15" customHeight="1">
      <c r="A18" s="17" t="s">
        <v>42</v>
      </c>
      <c r="B18" s="253" t="s">
        <v>43</v>
      </c>
      <c r="C18" s="253"/>
      <c r="D18" s="253"/>
      <c r="E18" s="253"/>
      <c r="F18" s="253"/>
      <c r="G18" s="253"/>
      <c r="H18" s="267" t="s">
        <v>44</v>
      </c>
      <c r="I18" s="268"/>
    </row>
    <row r="19" spans="1:9">
      <c r="A19" s="18" t="s">
        <v>45</v>
      </c>
      <c r="B19" s="269" t="s">
        <v>46</v>
      </c>
      <c r="C19" s="269"/>
      <c r="D19" s="269"/>
      <c r="E19" s="269"/>
      <c r="F19" s="269"/>
      <c r="G19" s="269"/>
      <c r="H19" s="270" t="s">
        <v>160</v>
      </c>
      <c r="I19" s="271"/>
    </row>
    <row r="20" spans="1:9">
      <c r="A20" s="19" t="s">
        <v>48</v>
      </c>
      <c r="B20" s="202" t="s">
        <v>49</v>
      </c>
      <c r="C20" s="202"/>
      <c r="D20" s="202"/>
      <c r="E20" s="202"/>
      <c r="F20" s="202"/>
      <c r="G20" s="202"/>
      <c r="H20" s="272">
        <v>1621</v>
      </c>
      <c r="I20" s="273"/>
    </row>
    <row r="21" spans="1:9">
      <c r="A21" s="21" t="s">
        <v>50</v>
      </c>
      <c r="B21" s="249" t="s">
        <v>51</v>
      </c>
      <c r="C21" s="250"/>
      <c r="D21" s="250"/>
      <c r="E21" s="250"/>
      <c r="F21" s="250"/>
      <c r="G21" s="250"/>
      <c r="H21" s="251">
        <v>1645.22</v>
      </c>
      <c r="I21" s="252"/>
    </row>
    <row r="22" spans="1:9">
      <c r="A22" s="17" t="s">
        <v>52</v>
      </c>
      <c r="B22" s="253" t="s">
        <v>53</v>
      </c>
      <c r="C22" s="253"/>
      <c r="D22" s="253"/>
      <c r="E22" s="253"/>
      <c r="F22" s="253"/>
      <c r="G22" s="253"/>
      <c r="H22" s="254">
        <v>46023</v>
      </c>
      <c r="I22" s="255"/>
    </row>
    <row r="23" spans="1:9">
      <c r="A23" s="18" t="s">
        <v>54</v>
      </c>
      <c r="B23" s="243" t="s">
        <v>55</v>
      </c>
      <c r="C23" s="243"/>
      <c r="D23" s="243"/>
      <c r="E23" s="243" t="s">
        <v>56</v>
      </c>
      <c r="F23" s="243"/>
      <c r="G23" s="243"/>
      <c r="H23" s="243" t="s">
        <v>57</v>
      </c>
      <c r="I23" s="256"/>
    </row>
    <row r="24" spans="1:9">
      <c r="A24" s="17" t="s">
        <v>58</v>
      </c>
      <c r="B24" s="257">
        <v>0.06</v>
      </c>
      <c r="C24" s="257"/>
      <c r="D24" s="257"/>
      <c r="E24" s="246">
        <v>44</v>
      </c>
      <c r="F24" s="246"/>
      <c r="G24" s="246"/>
      <c r="H24" s="258">
        <v>4</v>
      </c>
      <c r="I24" s="259"/>
    </row>
    <row r="25" spans="1:9">
      <c r="A25" s="18" t="s">
        <v>59</v>
      </c>
      <c r="B25" s="243" t="s">
        <v>60</v>
      </c>
      <c r="C25" s="243"/>
      <c r="D25" s="243"/>
      <c r="E25" s="243" t="s">
        <v>61</v>
      </c>
      <c r="F25" s="243"/>
      <c r="G25" s="243"/>
      <c r="H25" s="244" t="s">
        <v>62</v>
      </c>
      <c r="I25" s="245"/>
    </row>
    <row r="26" spans="1:9">
      <c r="A26" s="17" t="s">
        <v>63</v>
      </c>
      <c r="B26" s="246" t="s">
        <v>64</v>
      </c>
      <c r="C26" s="246"/>
      <c r="D26" s="246"/>
      <c r="E26" s="246">
        <v>1</v>
      </c>
      <c r="F26" s="246"/>
      <c r="G26" s="246"/>
      <c r="H26" s="247">
        <v>1</v>
      </c>
      <c r="I26" s="248"/>
    </row>
    <row r="27" spans="1:9">
      <c r="A27" s="238"/>
      <c r="B27" s="239"/>
      <c r="C27" s="239"/>
      <c r="D27" s="239"/>
      <c r="E27" s="239"/>
      <c r="F27" s="239"/>
      <c r="G27" s="239"/>
      <c r="H27" s="239"/>
      <c r="I27" s="240"/>
    </row>
    <row r="28" spans="1:9">
      <c r="A28" s="160" t="s">
        <v>65</v>
      </c>
      <c r="B28" s="161"/>
      <c r="C28" s="161"/>
      <c r="D28" s="161"/>
      <c r="E28" s="161"/>
      <c r="F28" s="161"/>
      <c r="G28" s="161"/>
      <c r="H28" s="161"/>
      <c r="I28" s="162"/>
    </row>
    <row r="29" spans="1:9">
      <c r="A29" s="193" t="s">
        <v>66</v>
      </c>
      <c r="B29" s="194"/>
      <c r="C29" s="194"/>
      <c r="D29" s="194"/>
      <c r="E29" s="194"/>
      <c r="F29" s="194"/>
      <c r="G29" s="194"/>
      <c r="H29" s="194" t="s">
        <v>67</v>
      </c>
      <c r="I29" s="195"/>
    </row>
    <row r="30" spans="1:9">
      <c r="A30" s="22" t="s">
        <v>42</v>
      </c>
      <c r="B30" s="187" t="s">
        <v>68</v>
      </c>
      <c r="C30" s="188"/>
      <c r="D30" s="188"/>
      <c r="E30" s="188"/>
      <c r="F30" s="188"/>
      <c r="G30" s="189"/>
      <c r="H30" s="234">
        <f>H21</f>
        <v>1645.22</v>
      </c>
      <c r="I30" s="235"/>
    </row>
    <row r="31" spans="1:9">
      <c r="A31" s="23" t="s">
        <v>45</v>
      </c>
      <c r="B31" s="231" t="s">
        <v>69</v>
      </c>
      <c r="C31" s="232"/>
      <c r="D31" s="232"/>
      <c r="E31" s="232"/>
      <c r="F31" s="232"/>
      <c r="G31" s="233"/>
      <c r="H31" s="234"/>
      <c r="I31" s="235"/>
    </row>
    <row r="32" spans="1:9">
      <c r="A32" s="22" t="s">
        <v>48</v>
      </c>
      <c r="B32" s="187" t="s">
        <v>70</v>
      </c>
      <c r="C32" s="188"/>
      <c r="D32" s="188"/>
      <c r="E32" s="188"/>
      <c r="F32" s="188"/>
      <c r="G32" s="189"/>
      <c r="H32" s="241">
        <v>0</v>
      </c>
      <c r="I32" s="242"/>
    </row>
    <row r="33" spans="1:9">
      <c r="A33" s="23" t="s">
        <v>50</v>
      </c>
      <c r="B33" s="231" t="s">
        <v>71</v>
      </c>
      <c r="C33" s="232"/>
      <c r="D33" s="232"/>
      <c r="E33" s="232"/>
      <c r="F33" s="232"/>
      <c r="G33" s="233"/>
      <c r="H33" s="234"/>
      <c r="I33" s="235"/>
    </row>
    <row r="34" spans="1:9">
      <c r="A34" s="23" t="s">
        <v>52</v>
      </c>
      <c r="B34" s="231" t="s">
        <v>72</v>
      </c>
      <c r="C34" s="232"/>
      <c r="D34" s="232"/>
      <c r="E34" s="232"/>
      <c r="F34" s="232"/>
      <c r="G34" s="233"/>
      <c r="H34" s="234"/>
      <c r="I34" s="235"/>
    </row>
    <row r="35" spans="1:9">
      <c r="A35" s="23" t="s">
        <v>54</v>
      </c>
      <c r="B35" s="231" t="s">
        <v>73</v>
      </c>
      <c r="C35" s="232"/>
      <c r="D35" s="232"/>
      <c r="E35" s="232"/>
      <c r="F35" s="232"/>
      <c r="G35" s="233"/>
      <c r="H35" s="234"/>
      <c r="I35" s="235"/>
    </row>
    <row r="36" spans="1:9">
      <c r="A36" s="19" t="s">
        <v>58</v>
      </c>
      <c r="B36" s="228" t="s">
        <v>74</v>
      </c>
      <c r="C36" s="229"/>
      <c r="D36" s="229"/>
      <c r="E36" s="229"/>
      <c r="F36" s="229"/>
      <c r="G36" s="230"/>
      <c r="H36" s="234"/>
      <c r="I36" s="235"/>
    </row>
    <row r="37" spans="1:9">
      <c r="A37" s="19" t="s">
        <v>59</v>
      </c>
      <c r="B37" s="228" t="s">
        <v>75</v>
      </c>
      <c r="C37" s="229"/>
      <c r="D37" s="229"/>
      <c r="E37" s="229"/>
      <c r="F37" s="229"/>
      <c r="G37" s="230"/>
      <c r="H37" s="236"/>
      <c r="I37" s="237"/>
    </row>
    <row r="38" spans="1:9">
      <c r="A38" s="147" t="s">
        <v>76</v>
      </c>
      <c r="B38" s="148"/>
      <c r="C38" s="148"/>
      <c r="D38" s="148"/>
      <c r="E38" s="148"/>
      <c r="F38" s="148"/>
      <c r="G38" s="148"/>
      <c r="H38" s="182">
        <f>SUM(H30:H37)</f>
        <v>1645.22</v>
      </c>
      <c r="I38" s="183"/>
    </row>
    <row r="39" spans="1:9">
      <c r="A39" s="238"/>
      <c r="B39" s="239"/>
      <c r="C39" s="239"/>
      <c r="D39" s="239"/>
      <c r="E39" s="239"/>
      <c r="F39" s="239"/>
      <c r="G39" s="239"/>
      <c r="H39" s="239"/>
      <c r="I39" s="240"/>
    </row>
    <row r="40" spans="1:9">
      <c r="A40" s="160" t="s">
        <v>77</v>
      </c>
      <c r="B40" s="161"/>
      <c r="C40" s="161"/>
      <c r="D40" s="161"/>
      <c r="E40" s="161"/>
      <c r="F40" s="161"/>
      <c r="G40" s="161"/>
      <c r="H40" s="161"/>
      <c r="I40" s="162"/>
    </row>
    <row r="41" spans="1:9">
      <c r="A41" s="222" t="s">
        <v>78</v>
      </c>
      <c r="B41" s="223"/>
      <c r="C41" s="223"/>
      <c r="D41" s="223"/>
      <c r="E41" s="223"/>
      <c r="F41" s="223"/>
      <c r="G41" s="223"/>
      <c r="H41" s="223"/>
      <c r="I41" s="224"/>
    </row>
    <row r="42" spans="1:9">
      <c r="A42" s="179" t="s">
        <v>66</v>
      </c>
      <c r="B42" s="180"/>
      <c r="C42" s="180"/>
      <c r="D42" s="180"/>
      <c r="E42" s="180"/>
      <c r="F42" s="180"/>
      <c r="G42" s="181"/>
      <c r="H42" s="221" t="s">
        <v>67</v>
      </c>
      <c r="I42" s="184"/>
    </row>
    <row r="43" spans="1:9">
      <c r="A43" s="225" t="s">
        <v>79</v>
      </c>
      <c r="B43" s="226"/>
      <c r="C43" s="226"/>
      <c r="D43" s="226"/>
      <c r="E43" s="226"/>
      <c r="F43" s="226"/>
      <c r="G43" s="227"/>
      <c r="H43" s="24" t="s">
        <v>80</v>
      </c>
      <c r="I43" s="32" t="s">
        <v>81</v>
      </c>
    </row>
    <row r="44" spans="1:9">
      <c r="A44" s="22" t="s">
        <v>42</v>
      </c>
      <c r="B44" s="228" t="s">
        <v>82</v>
      </c>
      <c r="C44" s="229"/>
      <c r="D44" s="229"/>
      <c r="E44" s="229"/>
      <c r="F44" s="229"/>
      <c r="G44" s="230"/>
      <c r="H44" s="26">
        <v>8.3299999999999999E-2</v>
      </c>
      <c r="I44" s="33">
        <f>H44*($H$38)</f>
        <v>137.04682600000001</v>
      </c>
    </row>
    <row r="45" spans="1:9">
      <c r="A45" s="22" t="s">
        <v>45</v>
      </c>
      <c r="B45" s="228" t="s">
        <v>83</v>
      </c>
      <c r="C45" s="229"/>
      <c r="D45" s="229"/>
      <c r="E45" s="229"/>
      <c r="F45" s="229"/>
      <c r="G45" s="230"/>
      <c r="H45" s="26">
        <v>0.1111</v>
      </c>
      <c r="I45" s="33">
        <f>H45*($H$38)</f>
        <v>182.783942</v>
      </c>
    </row>
    <row r="46" spans="1:9">
      <c r="A46" s="147" t="s">
        <v>76</v>
      </c>
      <c r="B46" s="148"/>
      <c r="C46" s="148"/>
      <c r="D46" s="148"/>
      <c r="E46" s="148"/>
      <c r="F46" s="148"/>
      <c r="G46" s="148"/>
      <c r="H46" s="27">
        <f>SUM(H44:H45)</f>
        <v>0.19440000000000002</v>
      </c>
      <c r="I46" s="34">
        <f>SUM(I44:I45)</f>
        <v>319.83076800000003</v>
      </c>
    </row>
    <row r="47" spans="1:9">
      <c r="A47" s="213"/>
      <c r="B47" s="214"/>
      <c r="C47" s="214"/>
      <c r="D47" s="214"/>
      <c r="E47" s="214"/>
      <c r="F47" s="214"/>
      <c r="G47" s="214"/>
      <c r="H47" s="214"/>
      <c r="I47" s="215"/>
    </row>
    <row r="48" spans="1:9">
      <c r="A48" s="196" t="s">
        <v>84</v>
      </c>
      <c r="B48" s="197"/>
      <c r="C48" s="197"/>
      <c r="D48" s="197"/>
      <c r="E48" s="197"/>
      <c r="F48" s="197"/>
      <c r="G48" s="197"/>
      <c r="H48" s="197"/>
      <c r="I48" s="198"/>
    </row>
    <row r="49" spans="1:32">
      <c r="A49" s="179" t="s">
        <v>66</v>
      </c>
      <c r="B49" s="180"/>
      <c r="C49" s="180"/>
      <c r="D49" s="180"/>
      <c r="E49" s="180"/>
      <c r="F49" s="180"/>
      <c r="G49" s="181"/>
      <c r="H49" s="221" t="s">
        <v>67</v>
      </c>
      <c r="I49" s="184"/>
    </row>
    <row r="50" spans="1:32">
      <c r="A50" s="185" t="s">
        <v>79</v>
      </c>
      <c r="B50" s="186"/>
      <c r="C50" s="186"/>
      <c r="D50" s="186"/>
      <c r="E50" s="186"/>
      <c r="F50" s="186"/>
      <c r="G50" s="186"/>
      <c r="H50" s="24" t="s">
        <v>80</v>
      </c>
      <c r="I50" s="32" t="s">
        <v>81</v>
      </c>
    </row>
    <row r="51" spans="1:32">
      <c r="A51" s="22" t="s">
        <v>42</v>
      </c>
      <c r="B51" s="176" t="s">
        <v>85</v>
      </c>
      <c r="C51" s="176"/>
      <c r="D51" s="176"/>
      <c r="E51" s="176"/>
      <c r="F51" s="176"/>
      <c r="G51" s="176"/>
      <c r="H51" s="28">
        <v>0.2</v>
      </c>
      <c r="I51" s="35">
        <f>H51*($I$46+$H$38)</f>
        <v>393.01015360000002</v>
      </c>
    </row>
    <row r="52" spans="1:32">
      <c r="A52" s="22" t="s">
        <v>45</v>
      </c>
      <c r="B52" s="176" t="s">
        <v>86</v>
      </c>
      <c r="C52" s="176"/>
      <c r="D52" s="176"/>
      <c r="E52" s="176"/>
      <c r="F52" s="176"/>
      <c r="G52" s="176"/>
      <c r="H52" s="28">
        <v>1.4999999999999999E-2</v>
      </c>
      <c r="I52" s="35">
        <f t="shared" ref="I52:I58" si="0">H52*($I$46+$H$38)</f>
        <v>29.475761519999999</v>
      </c>
    </row>
    <row r="53" spans="1:32">
      <c r="A53" s="22" t="s">
        <v>48</v>
      </c>
      <c r="B53" s="176" t="s">
        <v>87</v>
      </c>
      <c r="C53" s="176"/>
      <c r="D53" s="176"/>
      <c r="E53" s="176"/>
      <c r="F53" s="176"/>
      <c r="G53" s="176"/>
      <c r="H53" s="28">
        <v>0.01</v>
      </c>
      <c r="I53" s="35">
        <f t="shared" si="0"/>
        <v>19.65050768</v>
      </c>
    </row>
    <row r="54" spans="1:32">
      <c r="A54" s="22" t="s">
        <v>50</v>
      </c>
      <c r="B54" s="176" t="s">
        <v>88</v>
      </c>
      <c r="C54" s="176"/>
      <c r="D54" s="176"/>
      <c r="E54" s="176"/>
      <c r="F54" s="176"/>
      <c r="G54" s="176"/>
      <c r="H54" s="28">
        <v>2E-3</v>
      </c>
      <c r="I54" s="35">
        <f t="shared" si="0"/>
        <v>3.930101536</v>
      </c>
    </row>
    <row r="55" spans="1:32">
      <c r="A55" s="22" t="s">
        <v>52</v>
      </c>
      <c r="B55" s="176" t="s">
        <v>89</v>
      </c>
      <c r="C55" s="176"/>
      <c r="D55" s="176"/>
      <c r="E55" s="176"/>
      <c r="F55" s="176"/>
      <c r="G55" s="176"/>
      <c r="H55" s="28">
        <v>2.5000000000000001E-2</v>
      </c>
      <c r="I55" s="35">
        <f t="shared" si="0"/>
        <v>49.126269200000003</v>
      </c>
    </row>
    <row r="56" spans="1:32">
      <c r="A56" s="22" t="s">
        <v>54</v>
      </c>
      <c r="B56" s="176" t="s">
        <v>90</v>
      </c>
      <c r="C56" s="176"/>
      <c r="D56" s="176"/>
      <c r="E56" s="176"/>
      <c r="F56" s="176"/>
      <c r="G56" s="176"/>
      <c r="H56" s="28">
        <v>6.0000000000000001E-3</v>
      </c>
      <c r="I56" s="35">
        <f t="shared" si="0"/>
        <v>11.790304608000001</v>
      </c>
    </row>
    <row r="57" spans="1:32" s="1" customFormat="1">
      <c r="A57" s="19" t="s">
        <v>58</v>
      </c>
      <c r="B57" s="115" t="s">
        <v>186</v>
      </c>
      <c r="C57" s="20"/>
      <c r="D57" s="20"/>
      <c r="E57" s="20"/>
      <c r="F57" s="20"/>
      <c r="G57" s="20"/>
      <c r="H57" s="29">
        <f>(1.4813*3)/100</f>
        <v>4.4438999999999999E-2</v>
      </c>
      <c r="I57" s="36">
        <f t="shared" si="0"/>
        <v>87.324891079151996</v>
      </c>
    </row>
    <row r="58" spans="1:32">
      <c r="A58" s="22" t="s">
        <v>59</v>
      </c>
      <c r="B58" s="176" t="s">
        <v>91</v>
      </c>
      <c r="C58" s="176"/>
      <c r="D58" s="176"/>
      <c r="E58" s="176"/>
      <c r="F58" s="176"/>
      <c r="G58" s="176"/>
      <c r="H58" s="28">
        <v>0.08</v>
      </c>
      <c r="I58" s="35">
        <f t="shared" si="0"/>
        <v>157.20406144</v>
      </c>
    </row>
    <row r="59" spans="1:32">
      <c r="A59" s="147" t="s">
        <v>76</v>
      </c>
      <c r="B59" s="148"/>
      <c r="C59" s="148"/>
      <c r="D59" s="148"/>
      <c r="E59" s="148"/>
      <c r="F59" s="148"/>
      <c r="G59" s="148"/>
      <c r="H59" s="30">
        <f>SUM(H51:H58)</f>
        <v>0.38243900000000008</v>
      </c>
      <c r="I59" s="37">
        <f>SUM(I51:I58)</f>
        <v>751.51205066315197</v>
      </c>
    </row>
    <row r="60" spans="1:32">
      <c r="A60" s="213"/>
      <c r="B60" s="214"/>
      <c r="C60" s="214"/>
      <c r="D60" s="214"/>
      <c r="E60" s="214"/>
      <c r="F60" s="214"/>
      <c r="G60" s="214"/>
      <c r="H60" s="214"/>
      <c r="I60" s="215"/>
    </row>
    <row r="61" spans="1:32">
      <c r="A61" s="196" t="s">
        <v>92</v>
      </c>
      <c r="B61" s="197"/>
      <c r="C61" s="197"/>
      <c r="D61" s="197"/>
      <c r="E61" s="197"/>
      <c r="F61" s="197"/>
      <c r="G61" s="197"/>
      <c r="H61" s="197"/>
      <c r="I61" s="198"/>
    </row>
    <row r="62" spans="1:32">
      <c r="A62" s="199" t="s">
        <v>66</v>
      </c>
      <c r="B62" s="200"/>
      <c r="C62" s="200"/>
      <c r="D62" s="200"/>
      <c r="E62" s="200"/>
      <c r="F62" s="200"/>
      <c r="G62" s="200"/>
      <c r="H62" s="200" t="s">
        <v>67</v>
      </c>
      <c r="I62" s="201"/>
    </row>
    <row r="63" spans="1:32">
      <c r="A63" s="22" t="s">
        <v>42</v>
      </c>
      <c r="B63" s="176" t="s">
        <v>93</v>
      </c>
      <c r="C63" s="176"/>
      <c r="D63" s="176"/>
      <c r="E63" s="176"/>
      <c r="F63" s="176"/>
      <c r="G63" s="176"/>
      <c r="H63" s="216">
        <f>$H$24*$E$24-$B$24*$H$21</f>
        <v>77.286799999999999</v>
      </c>
      <c r="I63" s="217"/>
      <c r="AE63" s="4"/>
      <c r="AF63" s="4"/>
    </row>
    <row r="64" spans="1:32" s="1" customFormat="1">
      <c r="A64" s="19" t="s">
        <v>45</v>
      </c>
      <c r="B64" s="202" t="s">
        <v>94</v>
      </c>
      <c r="C64" s="202"/>
      <c r="D64" s="202"/>
      <c r="E64" s="202"/>
      <c r="F64" s="202"/>
      <c r="G64" s="202"/>
      <c r="H64" s="216">
        <v>505.99</v>
      </c>
      <c r="I64" s="217"/>
    </row>
    <row r="65" spans="1:12" s="1" customFormat="1">
      <c r="A65" s="19" t="s">
        <v>48</v>
      </c>
      <c r="B65" s="202" t="s">
        <v>95</v>
      </c>
      <c r="C65" s="202"/>
      <c r="D65" s="202"/>
      <c r="E65" s="202"/>
      <c r="F65" s="202"/>
      <c r="G65" s="202"/>
      <c r="H65" s="216">
        <v>0</v>
      </c>
      <c r="I65" s="217"/>
    </row>
    <row r="66" spans="1:12" s="1" customFormat="1">
      <c r="A66" s="19" t="s">
        <v>50</v>
      </c>
      <c r="B66" s="202" t="s">
        <v>187</v>
      </c>
      <c r="C66" s="202"/>
      <c r="D66" s="202"/>
      <c r="E66" s="202"/>
      <c r="F66" s="202"/>
      <c r="G66" s="202"/>
      <c r="H66" s="216">
        <v>60.75</v>
      </c>
      <c r="I66" s="217"/>
      <c r="K66" s="2"/>
      <c r="L66" s="2"/>
    </row>
    <row r="67" spans="1:12" s="1" customFormat="1">
      <c r="A67" s="19" t="s">
        <v>52</v>
      </c>
      <c r="B67" s="202" t="s">
        <v>96</v>
      </c>
      <c r="C67" s="202"/>
      <c r="D67" s="202"/>
      <c r="E67" s="202"/>
      <c r="F67" s="202"/>
      <c r="G67" s="202"/>
      <c r="H67" s="216">
        <v>4.6100000000000003</v>
      </c>
      <c r="I67" s="217"/>
    </row>
    <row r="68" spans="1:12" s="1" customFormat="1">
      <c r="A68" s="19" t="s">
        <v>54</v>
      </c>
      <c r="B68" s="228" t="s">
        <v>97</v>
      </c>
      <c r="C68" s="229"/>
      <c r="D68" s="229"/>
      <c r="E68" s="229"/>
      <c r="F68" s="229"/>
      <c r="G68" s="230"/>
      <c r="H68" s="296"/>
      <c r="I68" s="297"/>
    </row>
    <row r="69" spans="1:12">
      <c r="A69" s="147" t="s">
        <v>76</v>
      </c>
      <c r="B69" s="148"/>
      <c r="C69" s="148"/>
      <c r="D69" s="148"/>
      <c r="E69" s="148"/>
      <c r="F69" s="148"/>
      <c r="G69" s="148"/>
      <c r="H69" s="182">
        <f>SUM(H63:I68)</f>
        <v>648.63679999999999</v>
      </c>
      <c r="I69" s="183"/>
    </row>
    <row r="70" spans="1:12">
      <c r="A70" s="213"/>
      <c r="B70" s="214"/>
      <c r="C70" s="214"/>
      <c r="D70" s="214"/>
      <c r="E70" s="214"/>
      <c r="F70" s="214"/>
      <c r="G70" s="214"/>
      <c r="H70" s="214"/>
      <c r="I70" s="215"/>
    </row>
    <row r="71" spans="1:12">
      <c r="A71" s="196" t="s">
        <v>98</v>
      </c>
      <c r="B71" s="197"/>
      <c r="C71" s="197"/>
      <c r="D71" s="197"/>
      <c r="E71" s="197"/>
      <c r="F71" s="197"/>
      <c r="G71" s="197"/>
      <c r="H71" s="197"/>
      <c r="I71" s="198"/>
    </row>
    <row r="72" spans="1:12">
      <c r="A72" s="199" t="s">
        <v>66</v>
      </c>
      <c r="B72" s="200"/>
      <c r="C72" s="200"/>
      <c r="D72" s="200"/>
      <c r="E72" s="200"/>
      <c r="F72" s="200"/>
      <c r="G72" s="200"/>
      <c r="H72" s="200" t="s">
        <v>67</v>
      </c>
      <c r="I72" s="201"/>
    </row>
    <row r="73" spans="1:12">
      <c r="A73" s="185" t="s">
        <v>79</v>
      </c>
      <c r="B73" s="186"/>
      <c r="C73" s="186"/>
      <c r="D73" s="186"/>
      <c r="E73" s="186"/>
      <c r="F73" s="186"/>
      <c r="G73" s="186"/>
      <c r="H73" s="24" t="s">
        <v>80</v>
      </c>
      <c r="I73" s="32" t="s">
        <v>81</v>
      </c>
    </row>
    <row r="74" spans="1:12">
      <c r="A74" s="38" t="s">
        <v>99</v>
      </c>
      <c r="B74" s="187" t="s">
        <v>100</v>
      </c>
      <c r="C74" s="188"/>
      <c r="D74" s="188"/>
      <c r="E74" s="188"/>
      <c r="F74" s="188"/>
      <c r="G74" s="189"/>
      <c r="H74" s="39">
        <f>H46</f>
        <v>0.19440000000000002</v>
      </c>
      <c r="I74" s="33">
        <f>I46</f>
        <v>319.83076800000003</v>
      </c>
    </row>
    <row r="75" spans="1:12">
      <c r="A75" s="38" t="s">
        <v>101</v>
      </c>
      <c r="B75" s="187" t="s">
        <v>102</v>
      </c>
      <c r="C75" s="188"/>
      <c r="D75" s="188"/>
      <c r="E75" s="188"/>
      <c r="F75" s="188"/>
      <c r="G75" s="189"/>
      <c r="H75" s="39">
        <f>H59</f>
        <v>0.38243900000000008</v>
      </c>
      <c r="I75" s="33">
        <f>I59</f>
        <v>751.51205066315197</v>
      </c>
    </row>
    <row r="76" spans="1:12">
      <c r="A76" s="38" t="s">
        <v>103</v>
      </c>
      <c r="B76" s="187" t="s">
        <v>104</v>
      </c>
      <c r="C76" s="188"/>
      <c r="D76" s="188"/>
      <c r="E76" s="188"/>
      <c r="F76" s="188"/>
      <c r="G76" s="189"/>
      <c r="H76" s="40"/>
      <c r="I76" s="33">
        <f>H69</f>
        <v>648.63679999999999</v>
      </c>
    </row>
    <row r="77" spans="1:12">
      <c r="A77" s="147" t="s">
        <v>76</v>
      </c>
      <c r="B77" s="148"/>
      <c r="C77" s="148"/>
      <c r="D77" s="148"/>
      <c r="E77" s="148"/>
      <c r="F77" s="148"/>
      <c r="G77" s="148"/>
      <c r="H77" s="40"/>
      <c r="I77" s="34">
        <f>SUM(I74:I76)</f>
        <v>1719.979618663152</v>
      </c>
    </row>
    <row r="78" spans="1:12">
      <c r="A78" s="210"/>
      <c r="B78" s="211"/>
      <c r="C78" s="211"/>
      <c r="D78" s="211"/>
      <c r="E78" s="211"/>
      <c r="F78" s="211"/>
      <c r="G78" s="211"/>
      <c r="H78" s="211"/>
      <c r="I78" s="212"/>
    </row>
    <row r="79" spans="1:12">
      <c r="A79" s="160" t="s">
        <v>105</v>
      </c>
      <c r="B79" s="161"/>
      <c r="C79" s="161"/>
      <c r="D79" s="161"/>
      <c r="E79" s="161"/>
      <c r="F79" s="161"/>
      <c r="G79" s="161"/>
      <c r="H79" s="161"/>
      <c r="I79" s="162"/>
    </row>
    <row r="80" spans="1:12">
      <c r="A80" s="193" t="s">
        <v>66</v>
      </c>
      <c r="B80" s="194"/>
      <c r="C80" s="194"/>
      <c r="D80" s="194"/>
      <c r="E80" s="194"/>
      <c r="F80" s="194"/>
      <c r="G80" s="194"/>
      <c r="H80" s="194" t="s">
        <v>67</v>
      </c>
      <c r="I80" s="195"/>
    </row>
    <row r="81" spans="1:32">
      <c r="A81" s="185" t="s">
        <v>79</v>
      </c>
      <c r="B81" s="186"/>
      <c r="C81" s="186"/>
      <c r="D81" s="186"/>
      <c r="E81" s="186"/>
      <c r="F81" s="186"/>
      <c r="G81" s="186"/>
      <c r="H81" s="24" t="s">
        <v>80</v>
      </c>
      <c r="I81" s="32" t="s">
        <v>81</v>
      </c>
    </row>
    <row r="82" spans="1:32">
      <c r="A82" s="22" t="s">
        <v>42</v>
      </c>
      <c r="B82" s="176" t="s">
        <v>106</v>
      </c>
      <c r="C82" s="176"/>
      <c r="D82" s="176"/>
      <c r="E82" s="176"/>
      <c r="F82" s="176"/>
      <c r="G82" s="176"/>
      <c r="H82" s="26">
        <v>4.1999999999999997E-3</v>
      </c>
      <c r="I82" s="33">
        <f>H82*$H$38</f>
        <v>6.9099239999999993</v>
      </c>
    </row>
    <row r="83" spans="1:32">
      <c r="A83" s="22" t="s">
        <v>45</v>
      </c>
      <c r="B83" s="176" t="s">
        <v>107</v>
      </c>
      <c r="C83" s="176"/>
      <c r="D83" s="176"/>
      <c r="E83" s="176"/>
      <c r="F83" s="176"/>
      <c r="G83" s="176"/>
      <c r="H83" s="26">
        <v>2.9999999999999997E-4</v>
      </c>
      <c r="I83" s="33">
        <f t="shared" ref="I83:I87" si="1">H83*$H$38</f>
        <v>0.49356599999999995</v>
      </c>
    </row>
    <row r="84" spans="1:32">
      <c r="A84" s="22" t="s">
        <v>48</v>
      </c>
      <c r="B84" s="176" t="s">
        <v>108</v>
      </c>
      <c r="C84" s="176"/>
      <c r="D84" s="176"/>
      <c r="E84" s="176"/>
      <c r="F84" s="176"/>
      <c r="G84" s="176"/>
      <c r="H84" s="26">
        <v>3.4799999999999998E-2</v>
      </c>
      <c r="I84" s="33">
        <f t="shared" si="1"/>
        <v>57.253655999999999</v>
      </c>
    </row>
    <row r="85" spans="1:32">
      <c r="A85" s="22" t="s">
        <v>50</v>
      </c>
      <c r="B85" s="176" t="s">
        <v>109</v>
      </c>
      <c r="C85" s="176"/>
      <c r="D85" s="176"/>
      <c r="E85" s="176"/>
      <c r="F85" s="176"/>
      <c r="G85" s="176"/>
      <c r="H85" s="26">
        <v>1.9400000000000001E-2</v>
      </c>
      <c r="I85" s="33">
        <f t="shared" si="1"/>
        <v>31.917268</v>
      </c>
    </row>
    <row r="86" spans="1:32">
      <c r="A86" s="22" t="s">
        <v>52</v>
      </c>
      <c r="B86" s="206" t="s">
        <v>110</v>
      </c>
      <c r="C86" s="206"/>
      <c r="D86" s="206"/>
      <c r="E86" s="206"/>
      <c r="F86" s="206"/>
      <c r="G86" s="206"/>
      <c r="H86" s="26">
        <f>H85*H59</f>
        <v>7.4193166000000015E-3</v>
      </c>
      <c r="I86" s="33">
        <f t="shared" si="1"/>
        <v>12.206408056652002</v>
      </c>
    </row>
    <row r="87" spans="1:32">
      <c r="A87" s="22" t="s">
        <v>54</v>
      </c>
      <c r="B87" s="176" t="s">
        <v>111</v>
      </c>
      <c r="C87" s="176"/>
      <c r="D87" s="176"/>
      <c r="E87" s="176"/>
      <c r="F87" s="176"/>
      <c r="G87" s="176"/>
      <c r="H87" s="26">
        <v>5.9999999999999995E-4</v>
      </c>
      <c r="I87" s="33">
        <f t="shared" si="1"/>
        <v>0.9871319999999999</v>
      </c>
    </row>
    <row r="88" spans="1:32">
      <c r="A88" s="147" t="s">
        <v>76</v>
      </c>
      <c r="B88" s="148"/>
      <c r="C88" s="148"/>
      <c r="D88" s="148"/>
      <c r="E88" s="148"/>
      <c r="F88" s="148"/>
      <c r="G88" s="148"/>
      <c r="H88" s="41">
        <f>SUM(H82:H87)</f>
        <v>6.6719316599999995E-2</v>
      </c>
      <c r="I88" s="34">
        <f>SUM(I82:I87)</f>
        <v>109.767954056652</v>
      </c>
    </row>
    <row r="89" spans="1:32">
      <c r="A89" s="42"/>
      <c r="B89" s="43"/>
      <c r="C89" s="43"/>
      <c r="D89" s="43"/>
      <c r="E89" s="43"/>
      <c r="F89" s="43"/>
      <c r="G89" s="44"/>
      <c r="H89" s="26"/>
      <c r="I89" s="33"/>
    </row>
    <row r="90" spans="1:32" s="2" customFormat="1">
      <c r="A90" s="158" t="s">
        <v>112</v>
      </c>
      <c r="B90" s="159"/>
      <c r="C90" s="159"/>
      <c r="D90" s="159"/>
      <c r="E90" s="159"/>
      <c r="F90" s="159"/>
      <c r="G90" s="159"/>
      <c r="H90" s="45"/>
      <c r="I90" s="48">
        <f>$I$88+$I$77+$H$38</f>
        <v>3474.9675727198037</v>
      </c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</row>
    <row r="91" spans="1:32" s="2" customFormat="1">
      <c r="A91" s="160" t="s">
        <v>113</v>
      </c>
      <c r="B91" s="161"/>
      <c r="C91" s="161"/>
      <c r="D91" s="161"/>
      <c r="E91" s="161"/>
      <c r="F91" s="161"/>
      <c r="G91" s="161"/>
      <c r="H91" s="161"/>
      <c r="I91" s="162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</row>
    <row r="92" spans="1:32" s="2" customFormat="1">
      <c r="A92" s="207" t="s">
        <v>114</v>
      </c>
      <c r="B92" s="208"/>
      <c r="C92" s="208"/>
      <c r="D92" s="208"/>
      <c r="E92" s="208"/>
      <c r="F92" s="208"/>
      <c r="G92" s="208"/>
      <c r="H92" s="208"/>
      <c r="I92" s="209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</row>
    <row r="93" spans="1:32" s="2" customFormat="1">
      <c r="A93" s="199" t="s">
        <v>66</v>
      </c>
      <c r="B93" s="200"/>
      <c r="C93" s="200"/>
      <c r="D93" s="200"/>
      <c r="E93" s="200"/>
      <c r="F93" s="200"/>
      <c r="G93" s="200"/>
      <c r="H93" s="200" t="s">
        <v>67</v>
      </c>
      <c r="I93" s="20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</row>
    <row r="94" spans="1:32" s="2" customFormat="1">
      <c r="A94" s="185" t="s">
        <v>79</v>
      </c>
      <c r="B94" s="186"/>
      <c r="C94" s="186"/>
      <c r="D94" s="186"/>
      <c r="E94" s="186"/>
      <c r="F94" s="186"/>
      <c r="G94" s="186"/>
      <c r="H94" s="24" t="s">
        <v>80</v>
      </c>
      <c r="I94" s="32" t="s">
        <v>81</v>
      </c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</row>
    <row r="95" spans="1:32" s="2" customFormat="1">
      <c r="A95" s="22" t="s">
        <v>42</v>
      </c>
      <c r="B95" s="176" t="s">
        <v>115</v>
      </c>
      <c r="C95" s="176"/>
      <c r="D95" s="176"/>
      <c r="E95" s="176"/>
      <c r="F95" s="176"/>
      <c r="G95" s="176"/>
      <c r="H95" s="26">
        <v>9.2999999999999992E-3</v>
      </c>
      <c r="I95" s="33">
        <f>H95*I90</f>
        <v>32.317198426294169</v>
      </c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</row>
    <row r="96" spans="1:32">
      <c r="A96" s="22" t="s">
        <v>45</v>
      </c>
      <c r="B96" s="176" t="s">
        <v>116</v>
      </c>
      <c r="C96" s="176"/>
      <c r="D96" s="176"/>
      <c r="E96" s="176"/>
      <c r="F96" s="176"/>
      <c r="G96" s="176"/>
      <c r="H96" s="26">
        <v>2.8E-3</v>
      </c>
      <c r="I96" s="33">
        <f>H96*I90</f>
        <v>9.7299092036154509</v>
      </c>
    </row>
    <row r="97" spans="1:9">
      <c r="A97" s="22" t="s">
        <v>48</v>
      </c>
      <c r="B97" s="176" t="s">
        <v>117</v>
      </c>
      <c r="C97" s="176"/>
      <c r="D97" s="176"/>
      <c r="E97" s="176"/>
      <c r="F97" s="176"/>
      <c r="G97" s="176"/>
      <c r="H97" s="26">
        <v>2.0000000000000001E-4</v>
      </c>
      <c r="I97" s="33">
        <f>H97*I90</f>
        <v>0.69499351454396074</v>
      </c>
    </row>
    <row r="98" spans="1:9">
      <c r="A98" s="22" t="s">
        <v>50</v>
      </c>
      <c r="B98" s="176" t="s">
        <v>118</v>
      </c>
      <c r="C98" s="176"/>
      <c r="D98" s="176"/>
      <c r="E98" s="176"/>
      <c r="F98" s="176"/>
      <c r="G98" s="176"/>
      <c r="H98" s="26">
        <v>3.3E-3</v>
      </c>
      <c r="I98" s="33">
        <f>H98*I90</f>
        <v>11.467392989975352</v>
      </c>
    </row>
    <row r="99" spans="1:9">
      <c r="A99" s="22" t="s">
        <v>52</v>
      </c>
      <c r="B99" s="176" t="s">
        <v>119</v>
      </c>
      <c r="C99" s="176"/>
      <c r="D99" s="176"/>
      <c r="E99" s="176"/>
      <c r="F99" s="176"/>
      <c r="G99" s="176"/>
      <c r="H99" s="26">
        <v>6.9999999999999999E-4</v>
      </c>
      <c r="I99" s="33">
        <f>H99*I90</f>
        <v>2.4324773009038627</v>
      </c>
    </row>
    <row r="100" spans="1:9">
      <c r="A100" s="22" t="s">
        <v>54</v>
      </c>
      <c r="B100" s="176" t="s">
        <v>120</v>
      </c>
      <c r="C100" s="176"/>
      <c r="D100" s="176"/>
      <c r="E100" s="176"/>
      <c r="F100" s="176"/>
      <c r="G100" s="176"/>
      <c r="H100" s="26">
        <v>1.3899999999999999E-2</v>
      </c>
      <c r="I100" s="33">
        <f>H100*I90</f>
        <v>48.302049260805269</v>
      </c>
    </row>
    <row r="101" spans="1:9">
      <c r="A101" s="147" t="s">
        <v>76</v>
      </c>
      <c r="B101" s="148"/>
      <c r="C101" s="148"/>
      <c r="D101" s="148"/>
      <c r="E101" s="148"/>
      <c r="F101" s="148"/>
      <c r="G101" s="148"/>
      <c r="H101" s="41">
        <f>SUM(H95:H100)</f>
        <v>3.0199999999999998E-2</v>
      </c>
      <c r="I101" s="34">
        <f>SUM(I95:I100)</f>
        <v>104.94402069613807</v>
      </c>
    </row>
    <row r="102" spans="1:9">
      <c r="A102" s="203"/>
      <c r="B102" s="204"/>
      <c r="C102" s="204"/>
      <c r="D102" s="204"/>
      <c r="E102" s="204"/>
      <c r="F102" s="204"/>
      <c r="G102" s="204"/>
      <c r="H102" s="204"/>
      <c r="I102" s="205"/>
    </row>
    <row r="103" spans="1:9">
      <c r="A103" s="196" t="s">
        <v>121</v>
      </c>
      <c r="B103" s="197"/>
      <c r="C103" s="197"/>
      <c r="D103" s="197"/>
      <c r="E103" s="197"/>
      <c r="F103" s="197"/>
      <c r="G103" s="197"/>
      <c r="H103" s="197"/>
      <c r="I103" s="198"/>
    </row>
    <row r="104" spans="1:9">
      <c r="A104" s="199" t="s">
        <v>66</v>
      </c>
      <c r="B104" s="200"/>
      <c r="C104" s="200"/>
      <c r="D104" s="200"/>
      <c r="E104" s="200"/>
      <c r="F104" s="200"/>
      <c r="G104" s="200"/>
      <c r="H104" s="200" t="s">
        <v>67</v>
      </c>
      <c r="I104" s="201"/>
    </row>
    <row r="105" spans="1:9">
      <c r="A105" s="185" t="s">
        <v>122</v>
      </c>
      <c r="B105" s="186"/>
      <c r="C105" s="186"/>
      <c r="D105" s="186"/>
      <c r="E105" s="186"/>
      <c r="F105" s="186"/>
      <c r="G105" s="186"/>
      <c r="H105" s="24" t="s">
        <v>80</v>
      </c>
      <c r="I105" s="32" t="s">
        <v>81</v>
      </c>
    </row>
    <row r="106" spans="1:9" s="1" customFormat="1">
      <c r="A106" s="19" t="s">
        <v>42</v>
      </c>
      <c r="B106" s="202" t="s">
        <v>123</v>
      </c>
      <c r="C106" s="202"/>
      <c r="D106" s="202"/>
      <c r="E106" s="202"/>
      <c r="F106" s="202"/>
      <c r="G106" s="202"/>
      <c r="H106" s="46" t="s">
        <v>31</v>
      </c>
      <c r="I106" s="49">
        <v>0</v>
      </c>
    </row>
    <row r="107" spans="1:9">
      <c r="A107" s="147" t="s">
        <v>76</v>
      </c>
      <c r="B107" s="148"/>
      <c r="C107" s="148"/>
      <c r="D107" s="148"/>
      <c r="E107" s="148"/>
      <c r="F107" s="148"/>
      <c r="G107" s="148"/>
      <c r="H107" s="24"/>
      <c r="I107" s="34">
        <f>SUM(I106)</f>
        <v>0</v>
      </c>
    </row>
    <row r="108" spans="1:9">
      <c r="A108" s="203"/>
      <c r="B108" s="204"/>
      <c r="C108" s="204"/>
      <c r="D108" s="204"/>
      <c r="E108" s="204"/>
      <c r="F108" s="204"/>
      <c r="G108" s="204"/>
      <c r="H108" s="204"/>
      <c r="I108" s="205"/>
    </row>
    <row r="109" spans="1:9">
      <c r="A109" s="196" t="s">
        <v>124</v>
      </c>
      <c r="B109" s="197"/>
      <c r="C109" s="197"/>
      <c r="D109" s="197"/>
      <c r="E109" s="197"/>
      <c r="F109" s="197"/>
      <c r="G109" s="197"/>
      <c r="H109" s="197"/>
      <c r="I109" s="198"/>
    </row>
    <row r="110" spans="1:9">
      <c r="A110" s="147" t="s">
        <v>66</v>
      </c>
      <c r="B110" s="148"/>
      <c r="C110" s="148"/>
      <c r="D110" s="148"/>
      <c r="E110" s="148"/>
      <c r="F110" s="148"/>
      <c r="G110" s="148"/>
      <c r="H110" s="200" t="s">
        <v>67</v>
      </c>
      <c r="I110" s="201"/>
    </row>
    <row r="111" spans="1:9">
      <c r="A111" s="185" t="s">
        <v>79</v>
      </c>
      <c r="B111" s="186"/>
      <c r="C111" s="186"/>
      <c r="D111" s="186"/>
      <c r="E111" s="186"/>
      <c r="F111" s="186"/>
      <c r="G111" s="186"/>
      <c r="H111" s="24" t="s">
        <v>80</v>
      </c>
      <c r="I111" s="32" t="s">
        <v>81</v>
      </c>
    </row>
    <row r="112" spans="1:9">
      <c r="A112" s="22" t="s">
        <v>125</v>
      </c>
      <c r="B112" s="187" t="s">
        <v>126</v>
      </c>
      <c r="C112" s="188"/>
      <c r="D112" s="188"/>
      <c r="E112" s="188"/>
      <c r="F112" s="188"/>
      <c r="G112" s="189"/>
      <c r="H112" s="39">
        <f>H101</f>
        <v>3.0199999999999998E-2</v>
      </c>
      <c r="I112" s="50">
        <f>I101</f>
        <v>104.94402069613807</v>
      </c>
    </row>
    <row r="113" spans="1:32">
      <c r="A113" s="22" t="s">
        <v>127</v>
      </c>
      <c r="B113" s="187" t="s">
        <v>128</v>
      </c>
      <c r="C113" s="188"/>
      <c r="D113" s="188"/>
      <c r="E113" s="188"/>
      <c r="F113" s="188"/>
      <c r="G113" s="189"/>
      <c r="H113" s="40"/>
      <c r="I113" s="50">
        <f>I107</f>
        <v>0</v>
      </c>
    </row>
    <row r="114" spans="1:32">
      <c r="A114" s="179" t="s">
        <v>76</v>
      </c>
      <c r="B114" s="180"/>
      <c r="C114" s="180"/>
      <c r="D114" s="180"/>
      <c r="E114" s="180"/>
      <c r="F114" s="180"/>
      <c r="G114" s="181"/>
      <c r="H114" s="24"/>
      <c r="I114" s="51">
        <f>SUM(I112:I113)</f>
        <v>104.94402069613807</v>
      </c>
    </row>
    <row r="115" spans="1:32">
      <c r="A115" s="190"/>
      <c r="B115" s="191"/>
      <c r="C115" s="191"/>
      <c r="D115" s="191"/>
      <c r="E115" s="191"/>
      <c r="F115" s="191"/>
      <c r="G115" s="191"/>
      <c r="H115" s="191"/>
      <c r="I115" s="192"/>
    </row>
    <row r="116" spans="1:32">
      <c r="A116" s="160" t="s">
        <v>129</v>
      </c>
      <c r="B116" s="161"/>
      <c r="C116" s="161"/>
      <c r="D116" s="161"/>
      <c r="E116" s="161"/>
      <c r="F116" s="161"/>
      <c r="G116" s="161"/>
      <c r="H116" s="161"/>
      <c r="I116" s="162"/>
    </row>
    <row r="117" spans="1:32">
      <c r="A117" s="193" t="s">
        <v>66</v>
      </c>
      <c r="B117" s="194"/>
      <c r="C117" s="194"/>
      <c r="D117" s="194"/>
      <c r="E117" s="194"/>
      <c r="F117" s="194"/>
      <c r="G117" s="194"/>
      <c r="H117" s="194" t="s">
        <v>67</v>
      </c>
      <c r="I117" s="195"/>
    </row>
    <row r="118" spans="1:32">
      <c r="A118" s="22" t="s">
        <v>42</v>
      </c>
      <c r="B118" s="176" t="s">
        <v>130</v>
      </c>
      <c r="C118" s="176"/>
      <c r="D118" s="176"/>
      <c r="E118" s="176"/>
      <c r="F118" s="176"/>
      <c r="G118" s="176"/>
      <c r="H118" s="177">
        <v>25.42</v>
      </c>
      <c r="I118" s="178"/>
    </row>
    <row r="119" spans="1:32">
      <c r="A119" s="22" t="s">
        <v>45</v>
      </c>
      <c r="B119" s="176" t="s">
        <v>131</v>
      </c>
      <c r="C119" s="176"/>
      <c r="D119" s="176"/>
      <c r="E119" s="176"/>
      <c r="F119" s="176"/>
      <c r="G119" s="176"/>
      <c r="H119" s="177"/>
      <c r="I119" s="178"/>
    </row>
    <row r="120" spans="1:32">
      <c r="A120" s="22" t="s">
        <v>48</v>
      </c>
      <c r="B120" s="176" t="s">
        <v>132</v>
      </c>
      <c r="C120" s="176"/>
      <c r="D120" s="176"/>
      <c r="E120" s="176"/>
      <c r="F120" s="176"/>
      <c r="G120" s="176"/>
      <c r="H120" s="177"/>
      <c r="I120" s="178"/>
    </row>
    <row r="121" spans="1:32">
      <c r="A121" s="22" t="s">
        <v>50</v>
      </c>
      <c r="B121" s="176" t="s">
        <v>133</v>
      </c>
      <c r="C121" s="176"/>
      <c r="D121" s="176"/>
      <c r="E121" s="176"/>
      <c r="F121" s="176"/>
      <c r="G121" s="176"/>
      <c r="H121" s="177">
        <v>8.92</v>
      </c>
      <c r="I121" s="178"/>
    </row>
    <row r="122" spans="1:32">
      <c r="A122" s="179" t="s">
        <v>76</v>
      </c>
      <c r="B122" s="180"/>
      <c r="C122" s="180"/>
      <c r="D122" s="180"/>
      <c r="E122" s="180"/>
      <c r="F122" s="180"/>
      <c r="G122" s="181"/>
      <c r="H122" s="182">
        <f>SUM(H118:I121)</f>
        <v>34.340000000000003</v>
      </c>
      <c r="I122" s="183"/>
    </row>
    <row r="123" spans="1:32">
      <c r="A123" s="25"/>
      <c r="B123" s="180"/>
      <c r="C123" s="180"/>
      <c r="D123" s="180"/>
      <c r="E123" s="180"/>
      <c r="F123" s="180"/>
      <c r="G123" s="180"/>
      <c r="H123" s="180"/>
      <c r="I123" s="184"/>
    </row>
    <row r="124" spans="1:32" s="2" customFormat="1">
      <c r="A124" s="158" t="s">
        <v>134</v>
      </c>
      <c r="B124" s="159"/>
      <c r="C124" s="159"/>
      <c r="D124" s="159"/>
      <c r="E124" s="159"/>
      <c r="F124" s="159"/>
      <c r="G124" s="159"/>
      <c r="H124" s="45"/>
      <c r="I124" s="48">
        <f>$I$88+$I$77+$H$38+$I$114+$H$122</f>
        <v>3614.2515934159419</v>
      </c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</row>
    <row r="125" spans="1:32">
      <c r="A125" s="160" t="s">
        <v>135</v>
      </c>
      <c r="B125" s="161"/>
      <c r="C125" s="161"/>
      <c r="D125" s="161"/>
      <c r="E125" s="161"/>
      <c r="F125" s="161"/>
      <c r="G125" s="161"/>
      <c r="H125" s="161"/>
      <c r="I125" s="162"/>
    </row>
    <row r="126" spans="1:32">
      <c r="A126" s="163" t="s">
        <v>66</v>
      </c>
      <c r="B126" s="164"/>
      <c r="C126" s="164"/>
      <c r="D126" s="164"/>
      <c r="E126" s="164"/>
      <c r="F126" s="164"/>
      <c r="G126" s="164"/>
      <c r="H126" s="164" t="s">
        <v>67</v>
      </c>
      <c r="I126" s="165"/>
    </row>
    <row r="127" spans="1:32">
      <c r="A127" s="166" t="s">
        <v>79</v>
      </c>
      <c r="B127" s="167"/>
      <c r="C127" s="167"/>
      <c r="D127" s="167"/>
      <c r="E127" s="167"/>
      <c r="F127" s="167"/>
      <c r="G127" s="167"/>
      <c r="H127" s="47" t="s">
        <v>80</v>
      </c>
      <c r="I127" s="52" t="s">
        <v>81</v>
      </c>
    </row>
    <row r="128" spans="1:32">
      <c r="A128" s="53" t="s">
        <v>42</v>
      </c>
      <c r="B128" s="168" t="s">
        <v>136</v>
      </c>
      <c r="C128" s="169"/>
      <c r="D128" s="169"/>
      <c r="E128" s="169"/>
      <c r="F128" s="169"/>
      <c r="G128" s="170"/>
      <c r="H128" s="28">
        <v>5.5100000000000003E-2</v>
      </c>
      <c r="I128" s="35">
        <f>H128*$I$124</f>
        <v>199.14526279721841</v>
      </c>
    </row>
    <row r="129" spans="1:32">
      <c r="A129" s="53" t="s">
        <v>45</v>
      </c>
      <c r="B129" s="168" t="s">
        <v>137</v>
      </c>
      <c r="C129" s="169"/>
      <c r="D129" s="169"/>
      <c r="E129" s="169"/>
      <c r="F129" s="169"/>
      <c r="G129" s="170"/>
      <c r="H129" s="28">
        <v>0.06</v>
      </c>
      <c r="I129" s="35">
        <f>H129*($I$128+$I$124)</f>
        <v>228.80381137278962</v>
      </c>
    </row>
    <row r="130" spans="1:32">
      <c r="A130" s="54" t="s">
        <v>48</v>
      </c>
      <c r="B130" s="168" t="s">
        <v>138</v>
      </c>
      <c r="C130" s="171"/>
      <c r="D130" s="171"/>
      <c r="E130" s="171"/>
      <c r="F130" s="171"/>
      <c r="G130" s="172"/>
      <c r="H130" s="28">
        <v>3.27E-2</v>
      </c>
      <c r="I130" s="76">
        <f>(SUM($I$124+$I$128+$I$129)*H130)/(100%-(SUM($H$130:$H$132)))</f>
        <v>145.22078865091251</v>
      </c>
    </row>
    <row r="131" spans="1:32">
      <c r="A131" s="54"/>
      <c r="B131" s="173" t="s">
        <v>139</v>
      </c>
      <c r="C131" s="174"/>
      <c r="D131" s="174"/>
      <c r="E131" s="174"/>
      <c r="F131" s="174"/>
      <c r="G131" s="175"/>
      <c r="H131" s="29">
        <v>7.1000000000000004E-3</v>
      </c>
      <c r="I131" s="76">
        <f>(SUM($I$124+$I$128+$I$129)*H131)/(100%-(SUM($H$130:$H$132)))</f>
        <v>31.531119248363268</v>
      </c>
    </row>
    <row r="132" spans="1:32">
      <c r="A132" s="54" t="s">
        <v>50</v>
      </c>
      <c r="B132" s="144" t="s">
        <v>140</v>
      </c>
      <c r="C132" s="145"/>
      <c r="D132" s="145"/>
      <c r="E132" s="145"/>
      <c r="F132" s="145"/>
      <c r="G132" s="146"/>
      <c r="H132" s="55">
        <v>0.05</v>
      </c>
      <c r="I132" s="76">
        <f>(SUM($I$124+$I$128+$I$129)*H132)/(100%-(SUM($H$130:$H$132)))</f>
        <v>222.05013555185403</v>
      </c>
    </row>
    <row r="133" spans="1:32">
      <c r="A133" s="147" t="s">
        <v>76</v>
      </c>
      <c r="B133" s="148"/>
      <c r="C133" s="148"/>
      <c r="D133" s="148"/>
      <c r="E133" s="148"/>
      <c r="F133" s="148"/>
      <c r="G133" s="148"/>
      <c r="H133" s="56">
        <f>SUM(H128:H132)</f>
        <v>0.20490000000000003</v>
      </c>
      <c r="I133" s="77">
        <f>SUM(I128:I132)</f>
        <v>826.75111762113784</v>
      </c>
    </row>
    <row r="134" spans="1:32">
      <c r="A134" s="149" t="s">
        <v>141</v>
      </c>
      <c r="B134" s="150"/>
      <c r="C134" s="150"/>
      <c r="D134" s="150"/>
      <c r="E134" s="150"/>
      <c r="F134" s="150"/>
      <c r="G134" s="151"/>
      <c r="H134" s="57">
        <f>(H128+100%)*(H129+100%)/(100%-(SUM(H130:H132)))-100%</f>
        <v>0.22874752801582066</v>
      </c>
      <c r="I134" s="78">
        <f>H134*SUM($I$124)</f>
        <v>826.75111762113761</v>
      </c>
      <c r="N134" s="79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</row>
    <row r="135" spans="1:32">
      <c r="A135" s="152" t="s">
        <v>142</v>
      </c>
      <c r="B135" s="153"/>
      <c r="C135" s="153"/>
      <c r="D135" s="153"/>
      <c r="E135" s="153"/>
      <c r="F135" s="153"/>
      <c r="G135" s="153"/>
      <c r="H135" s="153"/>
      <c r="I135" s="154"/>
    </row>
    <row r="136" spans="1:32">
      <c r="A136" s="58" t="s">
        <v>143</v>
      </c>
      <c r="B136" s="59"/>
      <c r="C136" s="59"/>
      <c r="D136" s="59"/>
      <c r="E136" s="59"/>
      <c r="F136" s="59"/>
      <c r="G136" s="59"/>
      <c r="H136" s="59"/>
      <c r="I136" s="80"/>
    </row>
    <row r="137" spans="1:32">
      <c r="A137" s="155" t="s">
        <v>66</v>
      </c>
      <c r="B137" s="156"/>
      <c r="C137" s="156"/>
      <c r="D137" s="156"/>
      <c r="E137" s="156"/>
      <c r="F137" s="156"/>
      <c r="G137" s="156"/>
      <c r="H137" s="156" t="s">
        <v>67</v>
      </c>
      <c r="I137" s="157"/>
    </row>
    <row r="138" spans="1:32">
      <c r="A138" s="60" t="s">
        <v>42</v>
      </c>
      <c r="B138" s="131" t="s">
        <v>144</v>
      </c>
      <c r="C138" s="132"/>
      <c r="D138" s="132"/>
      <c r="E138" s="132"/>
      <c r="F138" s="132"/>
      <c r="G138" s="133"/>
      <c r="H138" s="134">
        <f>H38</f>
        <v>1645.22</v>
      </c>
      <c r="I138" s="135"/>
    </row>
    <row r="139" spans="1:32">
      <c r="A139" s="60" t="s">
        <v>45</v>
      </c>
      <c r="B139" s="131" t="s">
        <v>145</v>
      </c>
      <c r="C139" s="132"/>
      <c r="D139" s="132"/>
      <c r="E139" s="132"/>
      <c r="F139" s="132"/>
      <c r="G139" s="133"/>
      <c r="H139" s="134">
        <f>I77</f>
        <v>1719.979618663152</v>
      </c>
      <c r="I139" s="135"/>
    </row>
    <row r="140" spans="1:32">
      <c r="A140" s="60" t="s">
        <v>48</v>
      </c>
      <c r="B140" s="131" t="s">
        <v>146</v>
      </c>
      <c r="C140" s="132"/>
      <c r="D140" s="132"/>
      <c r="E140" s="132"/>
      <c r="F140" s="132"/>
      <c r="G140" s="133"/>
      <c r="H140" s="134">
        <f>I88</f>
        <v>109.767954056652</v>
      </c>
      <c r="I140" s="135"/>
    </row>
    <row r="141" spans="1:32">
      <c r="A141" s="60" t="s">
        <v>50</v>
      </c>
      <c r="B141" s="131" t="s">
        <v>147</v>
      </c>
      <c r="C141" s="132"/>
      <c r="D141" s="132"/>
      <c r="E141" s="132"/>
      <c r="F141" s="132"/>
      <c r="G141" s="133"/>
      <c r="H141" s="134">
        <f>I114</f>
        <v>104.94402069613807</v>
      </c>
      <c r="I141" s="135"/>
    </row>
    <row r="142" spans="1:32">
      <c r="A142" s="60" t="s">
        <v>52</v>
      </c>
      <c r="B142" s="131" t="s">
        <v>148</v>
      </c>
      <c r="C142" s="132"/>
      <c r="D142" s="132"/>
      <c r="E142" s="132"/>
      <c r="F142" s="132"/>
      <c r="G142" s="133"/>
      <c r="H142" s="134">
        <f>H122</f>
        <v>34.340000000000003</v>
      </c>
      <c r="I142" s="135"/>
    </row>
    <row r="143" spans="1:32">
      <c r="A143" s="136" t="s">
        <v>149</v>
      </c>
      <c r="B143" s="137"/>
      <c r="C143" s="137"/>
      <c r="D143" s="137"/>
      <c r="E143" s="137"/>
      <c r="F143" s="137"/>
      <c r="G143" s="138"/>
      <c r="H143" s="139">
        <f>SUM(H138:I142)</f>
        <v>3614.2515934159424</v>
      </c>
      <c r="I143" s="140"/>
    </row>
    <row r="144" spans="1:32">
      <c r="A144" s="61" t="s">
        <v>54</v>
      </c>
      <c r="B144" s="141" t="s">
        <v>150</v>
      </c>
      <c r="C144" s="141"/>
      <c r="D144" s="141"/>
      <c r="E144" s="141"/>
      <c r="F144" s="141"/>
      <c r="G144" s="141"/>
      <c r="H144" s="142">
        <f>I133</f>
        <v>826.75111762113784</v>
      </c>
      <c r="I144" s="143"/>
    </row>
    <row r="145" spans="1:32">
      <c r="A145" s="62" t="s">
        <v>58</v>
      </c>
      <c r="B145" s="119" t="s">
        <v>151</v>
      </c>
      <c r="C145" s="120"/>
      <c r="D145" s="120"/>
      <c r="E145" s="120"/>
      <c r="F145" s="120"/>
      <c r="G145" s="120"/>
      <c r="H145" s="121">
        <f>H143+H144</f>
        <v>4441.0027110370802</v>
      </c>
      <c r="I145" s="122"/>
    </row>
    <row r="146" spans="1:32">
      <c r="A146" s="63" t="s">
        <v>59</v>
      </c>
      <c r="B146" s="123" t="s">
        <v>152</v>
      </c>
      <c r="C146" s="123"/>
      <c r="D146" s="123"/>
      <c r="E146" s="123"/>
      <c r="F146" s="123"/>
      <c r="G146" s="123"/>
      <c r="H146" s="124">
        <f>$E$26</f>
        <v>1</v>
      </c>
      <c r="I146" s="125"/>
      <c r="M146" s="81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</row>
    <row r="147" spans="1:32">
      <c r="A147" s="62" t="s">
        <v>63</v>
      </c>
      <c r="B147" s="119" t="s">
        <v>153</v>
      </c>
      <c r="C147" s="120"/>
      <c r="D147" s="120"/>
      <c r="E147" s="120"/>
      <c r="F147" s="120"/>
      <c r="G147" s="120"/>
      <c r="H147" s="126">
        <f>$H$145*$H$146</f>
        <v>4441.0027110370802</v>
      </c>
      <c r="I147" s="127"/>
      <c r="M147" s="81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</row>
    <row r="148" spans="1:32" s="3" customFormat="1"/>
    <row r="149" spans="1:32" s="3" customFormat="1">
      <c r="F149" s="64" t="s">
        <v>155</v>
      </c>
      <c r="G149" s="65"/>
      <c r="H149" s="66"/>
    </row>
    <row r="150" spans="1:32" s="3" customFormat="1">
      <c r="B150" s="128" t="s">
        <v>184</v>
      </c>
      <c r="C150" s="129"/>
      <c r="D150" s="130"/>
      <c r="F150" s="67" t="s">
        <v>156</v>
      </c>
      <c r="G150" s="68"/>
      <c r="H150" s="69">
        <f>H145</f>
        <v>4441.0027110370802</v>
      </c>
      <c r="I150" s="82"/>
    </row>
    <row r="151" spans="1:32" s="3" customFormat="1">
      <c r="F151" s="67" t="s">
        <v>157</v>
      </c>
      <c r="G151" s="68"/>
      <c r="H151" s="69">
        <v>4364.1000000000004</v>
      </c>
    </row>
    <row r="152" spans="1:32" s="3" customFormat="1">
      <c r="F152" s="70" t="s">
        <v>158</v>
      </c>
      <c r="G152" s="71"/>
      <c r="H152" s="72">
        <f>H150-H151</f>
        <v>76.902711037079825</v>
      </c>
    </row>
    <row r="153" spans="1:32">
      <c r="A153" s="73"/>
      <c r="B153" s="73"/>
      <c r="C153" s="73"/>
      <c r="D153" s="73"/>
      <c r="E153" s="3"/>
      <c r="F153" s="3"/>
      <c r="G153" s="74"/>
      <c r="H153" s="74"/>
      <c r="I153" s="83"/>
      <c r="J153" s="73"/>
      <c r="K153" s="73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</row>
    <row r="154" spans="1:32" ht="18" customHeight="1">
      <c r="D154" s="75"/>
      <c r="E154" s="73"/>
      <c r="F154" s="73"/>
      <c r="G154" s="73"/>
      <c r="H154" s="73"/>
      <c r="I154" s="73"/>
      <c r="J154" s="75"/>
      <c r="K154" s="75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</row>
  </sheetData>
  <mergeCells count="207">
    <mergeCell ref="C1:I1"/>
    <mergeCell ref="C2:I2"/>
    <mergeCell ref="C3:I3"/>
    <mergeCell ref="C4:I4"/>
    <mergeCell ref="A5:I5"/>
    <mergeCell ref="A6:D6"/>
    <mergeCell ref="E6:I6"/>
    <mergeCell ref="A7:D7"/>
    <mergeCell ref="E7:I7"/>
    <mergeCell ref="A8:D8"/>
    <mergeCell ref="E8:I8"/>
    <mergeCell ref="A9:D9"/>
    <mergeCell ref="E9:I9"/>
    <mergeCell ref="A10:D10"/>
    <mergeCell ref="E10:I10"/>
    <mergeCell ref="A11:D11"/>
    <mergeCell ref="E11:I11"/>
    <mergeCell ref="A12:D12"/>
    <mergeCell ref="E12:I12"/>
    <mergeCell ref="H13:I13"/>
    <mergeCell ref="H14:I14"/>
    <mergeCell ref="H15:I15"/>
    <mergeCell ref="H16:I16"/>
    <mergeCell ref="B18:G18"/>
    <mergeCell ref="H18:I18"/>
    <mergeCell ref="B19:G19"/>
    <mergeCell ref="H19:I19"/>
    <mergeCell ref="B20:G20"/>
    <mergeCell ref="H20:I20"/>
    <mergeCell ref="B21:G21"/>
    <mergeCell ref="H21:I21"/>
    <mergeCell ref="B22:G22"/>
    <mergeCell ref="H22:I22"/>
    <mergeCell ref="B23:D23"/>
    <mergeCell ref="E23:G23"/>
    <mergeCell ref="H23:I23"/>
    <mergeCell ref="B24:D24"/>
    <mergeCell ref="E24:G24"/>
    <mergeCell ref="H24:I24"/>
    <mergeCell ref="B25:D25"/>
    <mergeCell ref="E25:G25"/>
    <mergeCell ref="H25:I25"/>
    <mergeCell ref="B26:D26"/>
    <mergeCell ref="E26:G26"/>
    <mergeCell ref="H26:I26"/>
    <mergeCell ref="A27:I27"/>
    <mergeCell ref="A28:I28"/>
    <mergeCell ref="A29:G29"/>
    <mergeCell ref="H29:I29"/>
    <mergeCell ref="B30:G30"/>
    <mergeCell ref="H30:I30"/>
    <mergeCell ref="B31:G31"/>
    <mergeCell ref="H31:I31"/>
    <mergeCell ref="B32:G32"/>
    <mergeCell ref="H32:I32"/>
    <mergeCell ref="B33:G33"/>
    <mergeCell ref="H33:I33"/>
    <mergeCell ref="B34:G34"/>
    <mergeCell ref="H34:I34"/>
    <mergeCell ref="B35:G35"/>
    <mergeCell ref="H35:I35"/>
    <mergeCell ref="B36:G36"/>
    <mergeCell ref="H36:I36"/>
    <mergeCell ref="B37:G37"/>
    <mergeCell ref="H37:I37"/>
    <mergeCell ref="A38:G38"/>
    <mergeCell ref="H38:I38"/>
    <mergeCell ref="A39:I39"/>
    <mergeCell ref="A40:I40"/>
    <mergeCell ref="A41:I41"/>
    <mergeCell ref="A42:G42"/>
    <mergeCell ref="H42:I42"/>
    <mergeCell ref="A43:G43"/>
    <mergeCell ref="B44:G44"/>
    <mergeCell ref="B45:G45"/>
    <mergeCell ref="A46:G46"/>
    <mergeCell ref="A47:I47"/>
    <mergeCell ref="A48:I48"/>
    <mergeCell ref="A49:G49"/>
    <mergeCell ref="H49:I49"/>
    <mergeCell ref="A50:G50"/>
    <mergeCell ref="B51:G51"/>
    <mergeCell ref="B52:G52"/>
    <mergeCell ref="B53:G53"/>
    <mergeCell ref="B54:G54"/>
    <mergeCell ref="B55:G55"/>
    <mergeCell ref="B56:G56"/>
    <mergeCell ref="B58:G58"/>
    <mergeCell ref="A59:G59"/>
    <mergeCell ref="A60:I60"/>
    <mergeCell ref="A61:I61"/>
    <mergeCell ref="A62:G62"/>
    <mergeCell ref="H62:I62"/>
    <mergeCell ref="B63:G63"/>
    <mergeCell ref="H63:I63"/>
    <mergeCell ref="B64:G64"/>
    <mergeCell ref="H64:I64"/>
    <mergeCell ref="B65:G65"/>
    <mergeCell ref="H65:I65"/>
    <mergeCell ref="B66:G66"/>
    <mergeCell ref="H66:I66"/>
    <mergeCell ref="B67:G67"/>
    <mergeCell ref="H67:I67"/>
    <mergeCell ref="B68:G68"/>
    <mergeCell ref="H68:I68"/>
    <mergeCell ref="A69:G69"/>
    <mergeCell ref="H69:I69"/>
    <mergeCell ref="A70:I70"/>
    <mergeCell ref="A71:I71"/>
    <mergeCell ref="A72:G72"/>
    <mergeCell ref="H72:I72"/>
    <mergeCell ref="A73:G73"/>
    <mergeCell ref="B74:G74"/>
    <mergeCell ref="B75:G75"/>
    <mergeCell ref="B76:G76"/>
    <mergeCell ref="A77:G77"/>
    <mergeCell ref="A78:I78"/>
    <mergeCell ref="A79:I79"/>
    <mergeCell ref="A80:G80"/>
    <mergeCell ref="H80:I80"/>
    <mergeCell ref="A81:G81"/>
    <mergeCell ref="B82:G82"/>
    <mergeCell ref="B83:G83"/>
    <mergeCell ref="B84:G84"/>
    <mergeCell ref="B85:G85"/>
    <mergeCell ref="B86:G86"/>
    <mergeCell ref="B87:G87"/>
    <mergeCell ref="A88:G88"/>
    <mergeCell ref="A90:G90"/>
    <mergeCell ref="A91:I91"/>
    <mergeCell ref="A92:I92"/>
    <mergeCell ref="A93:G93"/>
    <mergeCell ref="H93:I93"/>
    <mergeCell ref="A94:G94"/>
    <mergeCell ref="B95:G95"/>
    <mergeCell ref="B96:G96"/>
    <mergeCell ref="B97:G97"/>
    <mergeCell ref="B98:G98"/>
    <mergeCell ref="B99:G99"/>
    <mergeCell ref="B100:G100"/>
    <mergeCell ref="A101:G101"/>
    <mergeCell ref="A102:I102"/>
    <mergeCell ref="A103:I103"/>
    <mergeCell ref="A104:G104"/>
    <mergeCell ref="H104:I104"/>
    <mergeCell ref="A105:G105"/>
    <mergeCell ref="B106:G106"/>
    <mergeCell ref="A107:G107"/>
    <mergeCell ref="A108:I108"/>
    <mergeCell ref="A109:I109"/>
    <mergeCell ref="A110:G110"/>
    <mergeCell ref="H110:I110"/>
    <mergeCell ref="A111:G111"/>
    <mergeCell ref="B112:G112"/>
    <mergeCell ref="B113:G113"/>
    <mergeCell ref="A114:G114"/>
    <mergeCell ref="A115:I115"/>
    <mergeCell ref="A116:I116"/>
    <mergeCell ref="A117:G117"/>
    <mergeCell ref="H117:I117"/>
    <mergeCell ref="B118:G118"/>
    <mergeCell ref="H118:I118"/>
    <mergeCell ref="B119:G119"/>
    <mergeCell ref="H119:I119"/>
    <mergeCell ref="B120:G120"/>
    <mergeCell ref="H120:I120"/>
    <mergeCell ref="B121:G121"/>
    <mergeCell ref="H121:I121"/>
    <mergeCell ref="A122:G122"/>
    <mergeCell ref="H122:I122"/>
    <mergeCell ref="B123:I123"/>
    <mergeCell ref="A124:G124"/>
    <mergeCell ref="A125:I125"/>
    <mergeCell ref="A126:G126"/>
    <mergeCell ref="H126:I126"/>
    <mergeCell ref="A127:G127"/>
    <mergeCell ref="B128:G128"/>
    <mergeCell ref="B129:G129"/>
    <mergeCell ref="B130:G130"/>
    <mergeCell ref="B131:G131"/>
    <mergeCell ref="B132:G132"/>
    <mergeCell ref="A133:G133"/>
    <mergeCell ref="A134:G134"/>
    <mergeCell ref="A135:I135"/>
    <mergeCell ref="A137:G137"/>
    <mergeCell ref="H137:I137"/>
    <mergeCell ref="B138:G138"/>
    <mergeCell ref="H138:I138"/>
    <mergeCell ref="B139:G139"/>
    <mergeCell ref="H139:I139"/>
    <mergeCell ref="B145:G145"/>
    <mergeCell ref="H145:I145"/>
    <mergeCell ref="B146:G146"/>
    <mergeCell ref="H146:I146"/>
    <mergeCell ref="B147:G147"/>
    <mergeCell ref="H147:I147"/>
    <mergeCell ref="B150:D150"/>
    <mergeCell ref="B140:G140"/>
    <mergeCell ref="H140:I140"/>
    <mergeCell ref="B141:G141"/>
    <mergeCell ref="H141:I141"/>
    <mergeCell ref="B142:G142"/>
    <mergeCell ref="H142:I142"/>
    <mergeCell ref="A143:G143"/>
    <mergeCell ref="H143:I143"/>
    <mergeCell ref="B144:G144"/>
    <mergeCell ref="H144:I144"/>
  </mergeCells>
  <pageMargins left="0.7" right="0.7" top="0.75" bottom="0.75" header="0.3" footer="0.3"/>
  <pageSetup paperSize="9" scale="58" fitToHeight="0" orientation="portrait" r:id="rId1"/>
  <headerFooter>
    <oddHeader>&amp;C&amp;F</oddHeader>
    <oddFooter>&amp;C&amp;A&amp;RPágina 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54"/>
  <sheetViews>
    <sheetView showGridLines="0" zoomScale="115" zoomScaleNormal="115" workbookViewId="0">
      <selection activeCell="J15" sqref="J15"/>
    </sheetView>
  </sheetViews>
  <sheetFormatPr defaultColWidth="12.54296875" defaultRowHeight="15.5"/>
  <cols>
    <col min="1" max="1" width="12.54296875" style="4"/>
    <col min="2" max="2" width="22" style="4" customWidth="1"/>
    <col min="3" max="3" width="15" style="4" customWidth="1"/>
    <col min="4" max="4" width="13.81640625" style="4" customWidth="1"/>
    <col min="5" max="5" width="12.54296875" style="4"/>
    <col min="6" max="6" width="18.7265625" style="4" customWidth="1"/>
    <col min="7" max="7" width="16.26953125" style="4" customWidth="1"/>
    <col min="8" max="8" width="20.81640625" style="4" customWidth="1"/>
    <col min="9" max="9" width="18.81640625" style="4" customWidth="1"/>
    <col min="10" max="10" width="19.26953125" style="1" customWidth="1"/>
    <col min="11" max="32" width="12.54296875" style="1"/>
    <col min="33" max="16384" width="12.54296875" style="4"/>
  </cols>
  <sheetData>
    <row r="1" spans="1:9" ht="24.5" customHeight="1">
      <c r="A1" s="5"/>
      <c r="B1" s="6"/>
      <c r="C1" s="282" t="s">
        <v>18</v>
      </c>
      <c r="D1" s="283"/>
      <c r="E1" s="283"/>
      <c r="F1" s="283"/>
      <c r="G1" s="283"/>
      <c r="H1" s="283"/>
      <c r="I1" s="284"/>
    </row>
    <row r="2" spans="1:9" ht="24.5" customHeight="1">
      <c r="A2" s="7"/>
      <c r="B2" s="8"/>
      <c r="C2" s="285" t="s">
        <v>19</v>
      </c>
      <c r="D2" s="286"/>
      <c r="E2" s="286"/>
      <c r="F2" s="286"/>
      <c r="G2" s="286"/>
      <c r="H2" s="286"/>
      <c r="I2" s="287"/>
    </row>
    <row r="3" spans="1:9" ht="24.5" customHeight="1">
      <c r="A3" s="7"/>
      <c r="B3" s="8"/>
      <c r="C3" s="285" t="s">
        <v>185</v>
      </c>
      <c r="D3" s="286"/>
      <c r="E3" s="286"/>
      <c r="F3" s="286"/>
      <c r="G3" s="286"/>
      <c r="H3" s="286"/>
      <c r="I3" s="287"/>
    </row>
    <row r="4" spans="1:9" ht="24.5" customHeight="1">
      <c r="A4" s="7"/>
      <c r="B4" s="8"/>
      <c r="C4" s="288" t="s">
        <v>20</v>
      </c>
      <c r="D4" s="289"/>
      <c r="E4" s="289"/>
      <c r="F4" s="289"/>
      <c r="G4" s="289"/>
      <c r="H4" s="289"/>
      <c r="I4" s="290"/>
    </row>
    <row r="5" spans="1:9" ht="18" customHeight="1">
      <c r="A5" s="291" t="s">
        <v>21</v>
      </c>
      <c r="B5" s="292"/>
      <c r="C5" s="292"/>
      <c r="D5" s="292"/>
      <c r="E5" s="292"/>
      <c r="F5" s="292"/>
      <c r="G5" s="292"/>
      <c r="H5" s="292"/>
      <c r="I5" s="293"/>
    </row>
    <row r="6" spans="1:9">
      <c r="A6" s="294" t="s">
        <v>22</v>
      </c>
      <c r="B6" s="295"/>
      <c r="C6" s="295"/>
      <c r="D6" s="295"/>
      <c r="E6" s="164" t="s">
        <v>23</v>
      </c>
      <c r="F6" s="164"/>
      <c r="G6" s="164"/>
      <c r="H6" s="164"/>
      <c r="I6" s="165"/>
    </row>
    <row r="7" spans="1:9">
      <c r="A7" s="276" t="s">
        <v>24</v>
      </c>
      <c r="B7" s="277"/>
      <c r="C7" s="277"/>
      <c r="D7" s="277"/>
      <c r="E7" s="278" t="s">
        <v>25</v>
      </c>
      <c r="F7" s="278"/>
      <c r="G7" s="278"/>
      <c r="H7" s="278"/>
      <c r="I7" s="279"/>
    </row>
    <row r="8" spans="1:9">
      <c r="A8" s="166" t="s">
        <v>26</v>
      </c>
      <c r="B8" s="167"/>
      <c r="C8" s="167"/>
      <c r="D8" s="167"/>
      <c r="E8" s="274" t="s">
        <v>27</v>
      </c>
      <c r="F8" s="274"/>
      <c r="G8" s="274"/>
      <c r="H8" s="274"/>
      <c r="I8" s="275"/>
    </row>
    <row r="9" spans="1:9">
      <c r="A9" s="276" t="s">
        <v>28</v>
      </c>
      <c r="B9" s="277"/>
      <c r="C9" s="277"/>
      <c r="D9" s="277"/>
      <c r="E9" s="278" t="s">
        <v>161</v>
      </c>
      <c r="F9" s="278"/>
      <c r="G9" s="278"/>
      <c r="H9" s="278"/>
      <c r="I9" s="279"/>
    </row>
    <row r="10" spans="1:9">
      <c r="A10" s="166" t="s">
        <v>30</v>
      </c>
      <c r="B10" s="167"/>
      <c r="C10" s="167"/>
      <c r="D10" s="167"/>
      <c r="E10" s="280" t="s">
        <v>31</v>
      </c>
      <c r="F10" s="280"/>
      <c r="G10" s="280"/>
      <c r="H10" s="280"/>
      <c r="I10" s="281"/>
    </row>
    <row r="11" spans="1:9">
      <c r="A11" s="276" t="s">
        <v>32</v>
      </c>
      <c r="B11" s="277"/>
      <c r="C11" s="277"/>
      <c r="D11" s="277"/>
      <c r="E11" s="278" t="s">
        <v>31</v>
      </c>
      <c r="F11" s="278"/>
      <c r="G11" s="278"/>
      <c r="H11" s="278"/>
      <c r="I11" s="279"/>
    </row>
    <row r="12" spans="1:9">
      <c r="A12" s="166" t="s">
        <v>33</v>
      </c>
      <c r="B12" s="167"/>
      <c r="C12" s="167"/>
      <c r="D12" s="167"/>
      <c r="E12" s="156" t="s">
        <v>34</v>
      </c>
      <c r="F12" s="156"/>
      <c r="G12" s="156"/>
      <c r="H12" s="156"/>
      <c r="I12" s="157"/>
    </row>
    <row r="13" spans="1:9">
      <c r="A13" s="9" t="s">
        <v>35</v>
      </c>
      <c r="B13" s="10"/>
      <c r="C13" s="10"/>
      <c r="D13" s="10"/>
      <c r="E13" s="10"/>
      <c r="F13" s="10"/>
      <c r="G13" s="11"/>
      <c r="H13" s="260" t="s">
        <v>31</v>
      </c>
      <c r="I13" s="261"/>
    </row>
    <row r="14" spans="1:9">
      <c r="A14" s="12" t="s">
        <v>36</v>
      </c>
      <c r="B14" s="13"/>
      <c r="C14" s="13"/>
      <c r="D14" s="13"/>
      <c r="E14" s="13"/>
      <c r="F14" s="13"/>
      <c r="G14" s="14"/>
      <c r="H14" s="262" t="s">
        <v>31</v>
      </c>
      <c r="I14" s="263"/>
    </row>
    <row r="15" spans="1:9">
      <c r="A15" s="9" t="s">
        <v>37</v>
      </c>
      <c r="B15" s="10"/>
      <c r="C15" s="10"/>
      <c r="D15" s="10"/>
      <c r="E15" s="10"/>
      <c r="F15" s="10"/>
      <c r="G15" s="11"/>
      <c r="H15" s="264" t="s">
        <v>38</v>
      </c>
      <c r="I15" s="261"/>
    </row>
    <row r="16" spans="1:9">
      <c r="A16" s="12" t="s">
        <v>39</v>
      </c>
      <c r="B16" s="13"/>
      <c r="C16" s="13"/>
      <c r="D16" s="13"/>
      <c r="E16" s="13"/>
      <c r="F16" s="13"/>
      <c r="G16" s="14"/>
      <c r="H16" s="265" t="s">
        <v>40</v>
      </c>
      <c r="I16" s="266"/>
    </row>
    <row r="17" spans="1:9" ht="15" customHeight="1">
      <c r="A17" s="15" t="s">
        <v>41</v>
      </c>
      <c r="B17" s="16"/>
      <c r="C17" s="16"/>
      <c r="D17" s="16"/>
      <c r="E17" s="16"/>
      <c r="F17" s="16"/>
      <c r="G17" s="16"/>
      <c r="H17" s="16"/>
      <c r="I17" s="31"/>
    </row>
    <row r="18" spans="1:9" ht="15" customHeight="1">
      <c r="A18" s="17" t="s">
        <v>42</v>
      </c>
      <c r="B18" s="253" t="s">
        <v>43</v>
      </c>
      <c r="C18" s="253"/>
      <c r="D18" s="253"/>
      <c r="E18" s="253"/>
      <c r="F18" s="253"/>
      <c r="G18" s="253"/>
      <c r="H18" s="267" t="s">
        <v>44</v>
      </c>
      <c r="I18" s="268"/>
    </row>
    <row r="19" spans="1:9">
      <c r="A19" s="18" t="s">
        <v>45</v>
      </c>
      <c r="B19" s="269" t="s">
        <v>46</v>
      </c>
      <c r="C19" s="269"/>
      <c r="D19" s="269"/>
      <c r="E19" s="269"/>
      <c r="F19" s="269"/>
      <c r="G19" s="269"/>
      <c r="H19" s="270" t="s">
        <v>162</v>
      </c>
      <c r="I19" s="271"/>
    </row>
    <row r="20" spans="1:9">
      <c r="A20" s="19" t="s">
        <v>48</v>
      </c>
      <c r="B20" s="202" t="s">
        <v>49</v>
      </c>
      <c r="C20" s="202"/>
      <c r="D20" s="202"/>
      <c r="E20" s="202"/>
      <c r="F20" s="202"/>
      <c r="G20" s="202"/>
      <c r="H20" s="272">
        <v>1621</v>
      </c>
      <c r="I20" s="273"/>
    </row>
    <row r="21" spans="1:9">
      <c r="A21" s="21" t="s">
        <v>50</v>
      </c>
      <c r="B21" s="249" t="s">
        <v>51</v>
      </c>
      <c r="C21" s="250"/>
      <c r="D21" s="250"/>
      <c r="E21" s="250"/>
      <c r="F21" s="250"/>
      <c r="G21" s="250"/>
      <c r="H21" s="251">
        <v>2005.58</v>
      </c>
      <c r="I21" s="252"/>
    </row>
    <row r="22" spans="1:9">
      <c r="A22" s="17" t="s">
        <v>52</v>
      </c>
      <c r="B22" s="253" t="s">
        <v>53</v>
      </c>
      <c r="C22" s="253"/>
      <c r="D22" s="253"/>
      <c r="E22" s="253"/>
      <c r="F22" s="253"/>
      <c r="G22" s="253"/>
      <c r="H22" s="254">
        <v>46023</v>
      </c>
      <c r="I22" s="255"/>
    </row>
    <row r="23" spans="1:9">
      <c r="A23" s="18" t="s">
        <v>54</v>
      </c>
      <c r="B23" s="243" t="s">
        <v>55</v>
      </c>
      <c r="C23" s="243"/>
      <c r="D23" s="243"/>
      <c r="E23" s="243" t="s">
        <v>56</v>
      </c>
      <c r="F23" s="243"/>
      <c r="G23" s="243"/>
      <c r="H23" s="243" t="s">
        <v>57</v>
      </c>
      <c r="I23" s="256"/>
    </row>
    <row r="24" spans="1:9">
      <c r="A24" s="17" t="s">
        <v>58</v>
      </c>
      <c r="B24" s="257">
        <v>0.06</v>
      </c>
      <c r="C24" s="257"/>
      <c r="D24" s="257"/>
      <c r="E24" s="246">
        <v>44</v>
      </c>
      <c r="F24" s="246"/>
      <c r="G24" s="246"/>
      <c r="H24" s="258">
        <v>4</v>
      </c>
      <c r="I24" s="259"/>
    </row>
    <row r="25" spans="1:9">
      <c r="A25" s="18" t="s">
        <v>59</v>
      </c>
      <c r="B25" s="243" t="s">
        <v>60</v>
      </c>
      <c r="C25" s="243"/>
      <c r="D25" s="243"/>
      <c r="E25" s="243" t="s">
        <v>61</v>
      </c>
      <c r="F25" s="243"/>
      <c r="G25" s="243"/>
      <c r="H25" s="244" t="s">
        <v>62</v>
      </c>
      <c r="I25" s="245"/>
    </row>
    <row r="26" spans="1:9">
      <c r="A26" s="17" t="s">
        <v>63</v>
      </c>
      <c r="B26" s="246" t="s">
        <v>64</v>
      </c>
      <c r="C26" s="246"/>
      <c r="D26" s="246"/>
      <c r="E26" s="246">
        <v>1</v>
      </c>
      <c r="F26" s="246"/>
      <c r="G26" s="246"/>
      <c r="H26" s="247">
        <v>1</v>
      </c>
      <c r="I26" s="248"/>
    </row>
    <row r="27" spans="1:9">
      <c r="A27" s="238"/>
      <c r="B27" s="239"/>
      <c r="C27" s="239"/>
      <c r="D27" s="239"/>
      <c r="E27" s="239"/>
      <c r="F27" s="239"/>
      <c r="G27" s="239"/>
      <c r="H27" s="239"/>
      <c r="I27" s="240"/>
    </row>
    <row r="28" spans="1:9">
      <c r="A28" s="160" t="s">
        <v>65</v>
      </c>
      <c r="B28" s="161"/>
      <c r="C28" s="161"/>
      <c r="D28" s="161"/>
      <c r="E28" s="161"/>
      <c r="F28" s="161"/>
      <c r="G28" s="161"/>
      <c r="H28" s="161"/>
      <c r="I28" s="162"/>
    </row>
    <row r="29" spans="1:9">
      <c r="A29" s="193" t="s">
        <v>66</v>
      </c>
      <c r="B29" s="194"/>
      <c r="C29" s="194"/>
      <c r="D29" s="194"/>
      <c r="E29" s="194"/>
      <c r="F29" s="194"/>
      <c r="G29" s="194"/>
      <c r="H29" s="194" t="s">
        <v>67</v>
      </c>
      <c r="I29" s="195"/>
    </row>
    <row r="30" spans="1:9">
      <c r="A30" s="22" t="s">
        <v>42</v>
      </c>
      <c r="B30" s="187" t="s">
        <v>68</v>
      </c>
      <c r="C30" s="188"/>
      <c r="D30" s="188"/>
      <c r="E30" s="188"/>
      <c r="F30" s="188"/>
      <c r="G30" s="189"/>
      <c r="H30" s="234">
        <f>H21</f>
        <v>2005.58</v>
      </c>
      <c r="I30" s="235"/>
    </row>
    <row r="31" spans="1:9">
      <c r="A31" s="23" t="s">
        <v>45</v>
      </c>
      <c r="B31" s="231" t="s">
        <v>69</v>
      </c>
      <c r="C31" s="232"/>
      <c r="D31" s="232"/>
      <c r="E31" s="232"/>
      <c r="F31" s="232"/>
      <c r="G31" s="233"/>
      <c r="H31" s="234"/>
      <c r="I31" s="235"/>
    </row>
    <row r="32" spans="1:9">
      <c r="A32" s="22" t="s">
        <v>48</v>
      </c>
      <c r="B32" s="187" t="s">
        <v>70</v>
      </c>
      <c r="C32" s="188"/>
      <c r="D32" s="188"/>
      <c r="E32" s="188"/>
      <c r="F32" s="188"/>
      <c r="G32" s="189"/>
      <c r="H32" s="241">
        <v>0</v>
      </c>
      <c r="I32" s="242"/>
    </row>
    <row r="33" spans="1:9">
      <c r="A33" s="23" t="s">
        <v>50</v>
      </c>
      <c r="B33" s="231" t="s">
        <v>71</v>
      </c>
      <c r="C33" s="232"/>
      <c r="D33" s="232"/>
      <c r="E33" s="232"/>
      <c r="F33" s="232"/>
      <c r="G33" s="233"/>
      <c r="H33" s="234"/>
      <c r="I33" s="235"/>
    </row>
    <row r="34" spans="1:9">
      <c r="A34" s="23" t="s">
        <v>52</v>
      </c>
      <c r="B34" s="231" t="s">
        <v>72</v>
      </c>
      <c r="C34" s="232"/>
      <c r="D34" s="232"/>
      <c r="E34" s="232"/>
      <c r="F34" s="232"/>
      <c r="G34" s="233"/>
      <c r="H34" s="234"/>
      <c r="I34" s="235"/>
    </row>
    <row r="35" spans="1:9">
      <c r="A35" s="23" t="s">
        <v>54</v>
      </c>
      <c r="B35" s="231" t="s">
        <v>73</v>
      </c>
      <c r="C35" s="232"/>
      <c r="D35" s="232"/>
      <c r="E35" s="232"/>
      <c r="F35" s="232"/>
      <c r="G35" s="233"/>
      <c r="H35" s="234"/>
      <c r="I35" s="235"/>
    </row>
    <row r="36" spans="1:9">
      <c r="A36" s="19" t="s">
        <v>58</v>
      </c>
      <c r="B36" s="228" t="s">
        <v>74</v>
      </c>
      <c r="C36" s="229"/>
      <c r="D36" s="229"/>
      <c r="E36" s="229"/>
      <c r="F36" s="229"/>
      <c r="G36" s="230"/>
      <c r="H36" s="234"/>
      <c r="I36" s="235"/>
    </row>
    <row r="37" spans="1:9">
      <c r="A37" s="19" t="s">
        <v>59</v>
      </c>
      <c r="B37" s="228" t="s">
        <v>75</v>
      </c>
      <c r="C37" s="229"/>
      <c r="D37" s="229"/>
      <c r="E37" s="229"/>
      <c r="F37" s="229"/>
      <c r="G37" s="230"/>
      <c r="H37" s="236"/>
      <c r="I37" s="237"/>
    </row>
    <row r="38" spans="1:9">
      <c r="A38" s="147" t="s">
        <v>76</v>
      </c>
      <c r="B38" s="148"/>
      <c r="C38" s="148"/>
      <c r="D38" s="148"/>
      <c r="E38" s="148"/>
      <c r="F38" s="148"/>
      <c r="G38" s="148"/>
      <c r="H38" s="182">
        <f>SUM(H30:H37)</f>
        <v>2005.58</v>
      </c>
      <c r="I38" s="183"/>
    </row>
    <row r="39" spans="1:9">
      <c r="A39" s="238"/>
      <c r="B39" s="239"/>
      <c r="C39" s="239"/>
      <c r="D39" s="239"/>
      <c r="E39" s="239"/>
      <c r="F39" s="239"/>
      <c r="G39" s="239"/>
      <c r="H39" s="239"/>
      <c r="I39" s="240"/>
    </row>
    <row r="40" spans="1:9">
      <c r="A40" s="160" t="s">
        <v>77</v>
      </c>
      <c r="B40" s="161"/>
      <c r="C40" s="161"/>
      <c r="D40" s="161"/>
      <c r="E40" s="161"/>
      <c r="F40" s="161"/>
      <c r="G40" s="161"/>
      <c r="H40" s="161"/>
      <c r="I40" s="162"/>
    </row>
    <row r="41" spans="1:9">
      <c r="A41" s="222" t="s">
        <v>78</v>
      </c>
      <c r="B41" s="223"/>
      <c r="C41" s="223"/>
      <c r="D41" s="223"/>
      <c r="E41" s="223"/>
      <c r="F41" s="223"/>
      <c r="G41" s="223"/>
      <c r="H41" s="223"/>
      <c r="I41" s="224"/>
    </row>
    <row r="42" spans="1:9">
      <c r="A42" s="179" t="s">
        <v>66</v>
      </c>
      <c r="B42" s="180"/>
      <c r="C42" s="180"/>
      <c r="D42" s="180"/>
      <c r="E42" s="180"/>
      <c r="F42" s="180"/>
      <c r="G42" s="181"/>
      <c r="H42" s="221" t="s">
        <v>67</v>
      </c>
      <c r="I42" s="184"/>
    </row>
    <row r="43" spans="1:9">
      <c r="A43" s="225" t="s">
        <v>79</v>
      </c>
      <c r="B43" s="226"/>
      <c r="C43" s="226"/>
      <c r="D43" s="226"/>
      <c r="E43" s="226"/>
      <c r="F43" s="226"/>
      <c r="G43" s="227"/>
      <c r="H43" s="24" t="s">
        <v>80</v>
      </c>
      <c r="I43" s="32" t="s">
        <v>81</v>
      </c>
    </row>
    <row r="44" spans="1:9">
      <c r="A44" s="22" t="s">
        <v>42</v>
      </c>
      <c r="B44" s="228" t="s">
        <v>82</v>
      </c>
      <c r="C44" s="229"/>
      <c r="D44" s="229"/>
      <c r="E44" s="229"/>
      <c r="F44" s="229"/>
      <c r="G44" s="230"/>
      <c r="H44" s="26">
        <v>8.3299999999999999E-2</v>
      </c>
      <c r="I44" s="33">
        <f>H44*($H$38)</f>
        <v>167.06481399999998</v>
      </c>
    </row>
    <row r="45" spans="1:9">
      <c r="A45" s="22" t="s">
        <v>45</v>
      </c>
      <c r="B45" s="228" t="s">
        <v>83</v>
      </c>
      <c r="C45" s="229"/>
      <c r="D45" s="229"/>
      <c r="E45" s="229"/>
      <c r="F45" s="229"/>
      <c r="G45" s="230"/>
      <c r="H45" s="26">
        <v>0.1111</v>
      </c>
      <c r="I45" s="33">
        <f>H45*($H$38)</f>
        <v>222.81993800000001</v>
      </c>
    </row>
    <row r="46" spans="1:9">
      <c r="A46" s="147" t="s">
        <v>76</v>
      </c>
      <c r="B46" s="148"/>
      <c r="C46" s="148"/>
      <c r="D46" s="148"/>
      <c r="E46" s="148"/>
      <c r="F46" s="148"/>
      <c r="G46" s="148"/>
      <c r="H46" s="27">
        <f>SUM(H44:H45)</f>
        <v>0.19440000000000002</v>
      </c>
      <c r="I46" s="34">
        <f>SUM(I44:I45)</f>
        <v>389.88475199999999</v>
      </c>
    </row>
    <row r="47" spans="1:9">
      <c r="A47" s="213"/>
      <c r="B47" s="214"/>
      <c r="C47" s="214"/>
      <c r="D47" s="214"/>
      <c r="E47" s="214"/>
      <c r="F47" s="214"/>
      <c r="G47" s="214"/>
      <c r="H47" s="214"/>
      <c r="I47" s="215"/>
    </row>
    <row r="48" spans="1:9">
      <c r="A48" s="196" t="s">
        <v>84</v>
      </c>
      <c r="B48" s="197"/>
      <c r="C48" s="197"/>
      <c r="D48" s="197"/>
      <c r="E48" s="197"/>
      <c r="F48" s="197"/>
      <c r="G48" s="197"/>
      <c r="H48" s="197"/>
      <c r="I48" s="198"/>
    </row>
    <row r="49" spans="1:32">
      <c r="A49" s="179" t="s">
        <v>66</v>
      </c>
      <c r="B49" s="180"/>
      <c r="C49" s="180"/>
      <c r="D49" s="180"/>
      <c r="E49" s="180"/>
      <c r="F49" s="180"/>
      <c r="G49" s="181"/>
      <c r="H49" s="221" t="s">
        <v>67</v>
      </c>
      <c r="I49" s="184"/>
    </row>
    <row r="50" spans="1:32">
      <c r="A50" s="185" t="s">
        <v>79</v>
      </c>
      <c r="B50" s="186"/>
      <c r="C50" s="186"/>
      <c r="D50" s="186"/>
      <c r="E50" s="186"/>
      <c r="F50" s="186"/>
      <c r="G50" s="186"/>
      <c r="H50" s="24" t="s">
        <v>80</v>
      </c>
      <c r="I50" s="32" t="s">
        <v>81</v>
      </c>
    </row>
    <row r="51" spans="1:32">
      <c r="A51" s="22" t="s">
        <v>42</v>
      </c>
      <c r="B51" s="176" t="s">
        <v>85</v>
      </c>
      <c r="C51" s="176"/>
      <c r="D51" s="176"/>
      <c r="E51" s="176"/>
      <c r="F51" s="176"/>
      <c r="G51" s="176"/>
      <c r="H51" s="28">
        <v>0.2</v>
      </c>
      <c r="I51" s="35">
        <f>H51*($I$46+$H$38)</f>
        <v>479.09295040000001</v>
      </c>
    </row>
    <row r="52" spans="1:32">
      <c r="A52" s="22" t="s">
        <v>45</v>
      </c>
      <c r="B52" s="176" t="s">
        <v>86</v>
      </c>
      <c r="C52" s="176"/>
      <c r="D52" s="176"/>
      <c r="E52" s="176"/>
      <c r="F52" s="176"/>
      <c r="G52" s="176"/>
      <c r="H52" s="28">
        <v>1.4999999999999999E-2</v>
      </c>
      <c r="I52" s="35">
        <f t="shared" ref="I52:I58" si="0">H52*($I$46+$H$38)</f>
        <v>35.931971279999999</v>
      </c>
    </row>
    <row r="53" spans="1:32">
      <c r="A53" s="22" t="s">
        <v>48</v>
      </c>
      <c r="B53" s="176" t="s">
        <v>87</v>
      </c>
      <c r="C53" s="176"/>
      <c r="D53" s="176"/>
      <c r="E53" s="176"/>
      <c r="F53" s="176"/>
      <c r="G53" s="176"/>
      <c r="H53" s="28">
        <v>0.01</v>
      </c>
      <c r="I53" s="35">
        <f t="shared" si="0"/>
        <v>23.954647519999998</v>
      </c>
    </row>
    <row r="54" spans="1:32">
      <c r="A54" s="22" t="s">
        <v>50</v>
      </c>
      <c r="B54" s="176" t="s">
        <v>88</v>
      </c>
      <c r="C54" s="176"/>
      <c r="D54" s="176"/>
      <c r="E54" s="176"/>
      <c r="F54" s="176"/>
      <c r="G54" s="176"/>
      <c r="H54" s="28">
        <v>2E-3</v>
      </c>
      <c r="I54" s="35">
        <f t="shared" si="0"/>
        <v>4.7909295040000002</v>
      </c>
    </row>
    <row r="55" spans="1:32">
      <c r="A55" s="22" t="s">
        <v>52</v>
      </c>
      <c r="B55" s="176" t="s">
        <v>89</v>
      </c>
      <c r="C55" s="176"/>
      <c r="D55" s="176"/>
      <c r="E55" s="176"/>
      <c r="F55" s="176"/>
      <c r="G55" s="176"/>
      <c r="H55" s="28">
        <v>2.5000000000000001E-2</v>
      </c>
      <c r="I55" s="35">
        <f t="shared" si="0"/>
        <v>59.886618800000001</v>
      </c>
    </row>
    <row r="56" spans="1:32">
      <c r="A56" s="22" t="s">
        <v>54</v>
      </c>
      <c r="B56" s="176" t="s">
        <v>90</v>
      </c>
      <c r="C56" s="176"/>
      <c r="D56" s="176"/>
      <c r="E56" s="176"/>
      <c r="F56" s="176"/>
      <c r="G56" s="176"/>
      <c r="H56" s="28">
        <v>6.0000000000000001E-3</v>
      </c>
      <c r="I56" s="35">
        <f t="shared" si="0"/>
        <v>14.372788512</v>
      </c>
    </row>
    <row r="57" spans="1:32" s="1" customFormat="1">
      <c r="A57" s="19" t="s">
        <v>58</v>
      </c>
      <c r="B57" s="115" t="s">
        <v>186</v>
      </c>
      <c r="C57" s="20"/>
      <c r="D57" s="20"/>
      <c r="E57" s="20"/>
      <c r="F57" s="20"/>
      <c r="G57" s="20"/>
      <c r="H57" s="29">
        <f>(1.4813*3)/100</f>
        <v>4.4438999999999999E-2</v>
      </c>
      <c r="I57" s="36">
        <f t="shared" si="0"/>
        <v>106.45205811412799</v>
      </c>
    </row>
    <row r="58" spans="1:32">
      <c r="A58" s="22" t="s">
        <v>59</v>
      </c>
      <c r="B58" s="176" t="s">
        <v>91</v>
      </c>
      <c r="C58" s="176"/>
      <c r="D58" s="176"/>
      <c r="E58" s="176"/>
      <c r="F58" s="176"/>
      <c r="G58" s="176"/>
      <c r="H58" s="28">
        <v>0.08</v>
      </c>
      <c r="I58" s="35">
        <f t="shared" si="0"/>
        <v>191.63718015999999</v>
      </c>
    </row>
    <row r="59" spans="1:32">
      <c r="A59" s="147" t="s">
        <v>76</v>
      </c>
      <c r="B59" s="148"/>
      <c r="C59" s="148"/>
      <c r="D59" s="148"/>
      <c r="E59" s="148"/>
      <c r="F59" s="148"/>
      <c r="G59" s="148"/>
      <c r="H59" s="30">
        <f>SUM(H51:H58)</f>
        <v>0.38243900000000008</v>
      </c>
      <c r="I59" s="37">
        <f>SUM(I51:I58)</f>
        <v>916.11914429012802</v>
      </c>
    </row>
    <row r="60" spans="1:32">
      <c r="A60" s="213"/>
      <c r="B60" s="214"/>
      <c r="C60" s="214"/>
      <c r="D60" s="214"/>
      <c r="E60" s="214"/>
      <c r="F60" s="214"/>
      <c r="G60" s="214"/>
      <c r="H60" s="214"/>
      <c r="I60" s="215"/>
    </row>
    <row r="61" spans="1:32">
      <c r="A61" s="196" t="s">
        <v>92</v>
      </c>
      <c r="B61" s="197"/>
      <c r="C61" s="197"/>
      <c r="D61" s="197"/>
      <c r="E61" s="197"/>
      <c r="F61" s="197"/>
      <c r="G61" s="197"/>
      <c r="H61" s="197"/>
      <c r="I61" s="198"/>
    </row>
    <row r="62" spans="1:32">
      <c r="A62" s="199" t="s">
        <v>66</v>
      </c>
      <c r="B62" s="200"/>
      <c r="C62" s="200"/>
      <c r="D62" s="200"/>
      <c r="E62" s="200"/>
      <c r="F62" s="200"/>
      <c r="G62" s="200"/>
      <c r="H62" s="200" t="s">
        <v>67</v>
      </c>
      <c r="I62" s="201"/>
    </row>
    <row r="63" spans="1:32">
      <c r="A63" s="22" t="s">
        <v>42</v>
      </c>
      <c r="B63" s="176" t="s">
        <v>93</v>
      </c>
      <c r="C63" s="176"/>
      <c r="D63" s="176"/>
      <c r="E63" s="176"/>
      <c r="F63" s="176"/>
      <c r="G63" s="176"/>
      <c r="H63" s="216">
        <f>$H$24*$E$24-$B$24*$H$21</f>
        <v>55.665200000000013</v>
      </c>
      <c r="I63" s="217"/>
      <c r="AE63" s="4"/>
      <c r="AF63" s="4"/>
    </row>
    <row r="64" spans="1:32" s="1" customFormat="1">
      <c r="A64" s="19" t="s">
        <v>45</v>
      </c>
      <c r="B64" s="202" t="s">
        <v>94</v>
      </c>
      <c r="C64" s="202"/>
      <c r="D64" s="202"/>
      <c r="E64" s="202"/>
      <c r="F64" s="202"/>
      <c r="G64" s="202"/>
      <c r="H64" s="216">
        <v>505.99</v>
      </c>
      <c r="I64" s="217"/>
    </row>
    <row r="65" spans="1:12" s="1" customFormat="1">
      <c r="A65" s="19" t="s">
        <v>48</v>
      </c>
      <c r="B65" s="202" t="s">
        <v>95</v>
      </c>
      <c r="C65" s="202"/>
      <c r="D65" s="202"/>
      <c r="E65" s="202"/>
      <c r="F65" s="202"/>
      <c r="G65" s="202"/>
      <c r="H65" s="216">
        <v>0</v>
      </c>
      <c r="I65" s="217"/>
    </row>
    <row r="66" spans="1:12" s="1" customFormat="1">
      <c r="A66" s="19" t="s">
        <v>50</v>
      </c>
      <c r="B66" s="202" t="s">
        <v>187</v>
      </c>
      <c r="C66" s="202"/>
      <c r="D66" s="202"/>
      <c r="E66" s="202"/>
      <c r="F66" s="202"/>
      <c r="G66" s="202"/>
      <c r="H66" s="216">
        <v>60.75</v>
      </c>
      <c r="I66" s="217"/>
      <c r="K66" s="2"/>
      <c r="L66" s="2"/>
    </row>
    <row r="67" spans="1:12" s="1" customFormat="1">
      <c r="A67" s="19" t="s">
        <v>52</v>
      </c>
      <c r="B67" s="202" t="s">
        <v>96</v>
      </c>
      <c r="C67" s="202"/>
      <c r="D67" s="202"/>
      <c r="E67" s="202"/>
      <c r="F67" s="202"/>
      <c r="G67" s="202"/>
      <c r="H67" s="216">
        <v>4.6100000000000003</v>
      </c>
      <c r="I67" s="217"/>
      <c r="K67" s="2"/>
      <c r="L67" s="2"/>
    </row>
    <row r="68" spans="1:12" s="1" customFormat="1">
      <c r="A68" s="19" t="s">
        <v>54</v>
      </c>
      <c r="B68" s="228" t="s">
        <v>97</v>
      </c>
      <c r="C68" s="229"/>
      <c r="D68" s="229"/>
      <c r="E68" s="229"/>
      <c r="F68" s="229"/>
      <c r="G68" s="230"/>
      <c r="H68" s="296"/>
      <c r="I68" s="297"/>
    </row>
    <row r="69" spans="1:12">
      <c r="A69" s="147" t="s">
        <v>76</v>
      </c>
      <c r="B69" s="148"/>
      <c r="C69" s="148"/>
      <c r="D69" s="148"/>
      <c r="E69" s="148"/>
      <c r="F69" s="148"/>
      <c r="G69" s="148"/>
      <c r="H69" s="182">
        <f>SUM(H63:I68)</f>
        <v>627.01520000000005</v>
      </c>
      <c r="I69" s="183"/>
    </row>
    <row r="70" spans="1:12">
      <c r="A70" s="213"/>
      <c r="B70" s="214"/>
      <c r="C70" s="214"/>
      <c r="D70" s="214"/>
      <c r="E70" s="214"/>
      <c r="F70" s="214"/>
      <c r="G70" s="214"/>
      <c r="H70" s="214"/>
      <c r="I70" s="215"/>
    </row>
    <row r="71" spans="1:12">
      <c r="A71" s="196" t="s">
        <v>98</v>
      </c>
      <c r="B71" s="197"/>
      <c r="C71" s="197"/>
      <c r="D71" s="197"/>
      <c r="E71" s="197"/>
      <c r="F71" s="197"/>
      <c r="G71" s="197"/>
      <c r="H71" s="197"/>
      <c r="I71" s="198"/>
    </row>
    <row r="72" spans="1:12">
      <c r="A72" s="199" t="s">
        <v>66</v>
      </c>
      <c r="B72" s="200"/>
      <c r="C72" s="200"/>
      <c r="D72" s="200"/>
      <c r="E72" s="200"/>
      <c r="F72" s="200"/>
      <c r="G72" s="200"/>
      <c r="H72" s="200" t="s">
        <v>67</v>
      </c>
      <c r="I72" s="201"/>
    </row>
    <row r="73" spans="1:12">
      <c r="A73" s="185" t="s">
        <v>79</v>
      </c>
      <c r="B73" s="186"/>
      <c r="C73" s="186"/>
      <c r="D73" s="186"/>
      <c r="E73" s="186"/>
      <c r="F73" s="186"/>
      <c r="G73" s="186"/>
      <c r="H73" s="24" t="s">
        <v>80</v>
      </c>
      <c r="I73" s="32" t="s">
        <v>81</v>
      </c>
    </row>
    <row r="74" spans="1:12">
      <c r="A74" s="38" t="s">
        <v>99</v>
      </c>
      <c r="B74" s="187" t="s">
        <v>100</v>
      </c>
      <c r="C74" s="188"/>
      <c r="D74" s="188"/>
      <c r="E74" s="188"/>
      <c r="F74" s="188"/>
      <c r="G74" s="189"/>
      <c r="H74" s="39">
        <f>H46</f>
        <v>0.19440000000000002</v>
      </c>
      <c r="I74" s="33">
        <f>I46</f>
        <v>389.88475199999999</v>
      </c>
    </row>
    <row r="75" spans="1:12">
      <c r="A75" s="38" t="s">
        <v>101</v>
      </c>
      <c r="B75" s="187" t="s">
        <v>102</v>
      </c>
      <c r="C75" s="188"/>
      <c r="D75" s="188"/>
      <c r="E75" s="188"/>
      <c r="F75" s="188"/>
      <c r="G75" s="189"/>
      <c r="H75" s="39">
        <f>H59</f>
        <v>0.38243900000000008</v>
      </c>
      <c r="I75" s="33">
        <f>I59</f>
        <v>916.11914429012802</v>
      </c>
    </row>
    <row r="76" spans="1:12">
      <c r="A76" s="38" t="s">
        <v>103</v>
      </c>
      <c r="B76" s="187" t="s">
        <v>104</v>
      </c>
      <c r="C76" s="188"/>
      <c r="D76" s="188"/>
      <c r="E76" s="188"/>
      <c r="F76" s="188"/>
      <c r="G76" s="189"/>
      <c r="H76" s="40"/>
      <c r="I76" s="33">
        <f>H69</f>
        <v>627.01520000000005</v>
      </c>
    </row>
    <row r="77" spans="1:12">
      <c r="A77" s="147" t="s">
        <v>76</v>
      </c>
      <c r="B77" s="148"/>
      <c r="C77" s="148"/>
      <c r="D77" s="148"/>
      <c r="E77" s="148"/>
      <c r="F77" s="148"/>
      <c r="G77" s="148"/>
      <c r="H77" s="40"/>
      <c r="I77" s="34">
        <f>SUM(I74:I76)</f>
        <v>1933.0190962901281</v>
      </c>
    </row>
    <row r="78" spans="1:12">
      <c r="A78" s="210"/>
      <c r="B78" s="211"/>
      <c r="C78" s="211"/>
      <c r="D78" s="211"/>
      <c r="E78" s="211"/>
      <c r="F78" s="211"/>
      <c r="G78" s="211"/>
      <c r="H78" s="211"/>
      <c r="I78" s="212"/>
    </row>
    <row r="79" spans="1:12">
      <c r="A79" s="160" t="s">
        <v>105</v>
      </c>
      <c r="B79" s="161"/>
      <c r="C79" s="161"/>
      <c r="D79" s="161"/>
      <c r="E79" s="161"/>
      <c r="F79" s="161"/>
      <c r="G79" s="161"/>
      <c r="H79" s="161"/>
      <c r="I79" s="162"/>
    </row>
    <row r="80" spans="1:12">
      <c r="A80" s="193" t="s">
        <v>66</v>
      </c>
      <c r="B80" s="194"/>
      <c r="C80" s="194"/>
      <c r="D80" s="194"/>
      <c r="E80" s="194"/>
      <c r="F80" s="194"/>
      <c r="G80" s="194"/>
      <c r="H80" s="194" t="s">
        <v>67</v>
      </c>
      <c r="I80" s="195"/>
    </row>
    <row r="81" spans="1:32">
      <c r="A81" s="185" t="s">
        <v>79</v>
      </c>
      <c r="B81" s="186"/>
      <c r="C81" s="186"/>
      <c r="D81" s="186"/>
      <c r="E81" s="186"/>
      <c r="F81" s="186"/>
      <c r="G81" s="186"/>
      <c r="H81" s="24" t="s">
        <v>80</v>
      </c>
      <c r="I81" s="32" t="s">
        <v>81</v>
      </c>
    </row>
    <row r="82" spans="1:32">
      <c r="A82" s="22" t="s">
        <v>42</v>
      </c>
      <c r="B82" s="176" t="s">
        <v>106</v>
      </c>
      <c r="C82" s="176"/>
      <c r="D82" s="176"/>
      <c r="E82" s="176"/>
      <c r="F82" s="176"/>
      <c r="G82" s="176"/>
      <c r="H82" s="26">
        <v>4.1999999999999997E-3</v>
      </c>
      <c r="I82" s="33">
        <f>H82*$H$38</f>
        <v>8.4234359999999988</v>
      </c>
    </row>
    <row r="83" spans="1:32">
      <c r="A83" s="22" t="s">
        <v>45</v>
      </c>
      <c r="B83" s="176" t="s">
        <v>107</v>
      </c>
      <c r="C83" s="176"/>
      <c r="D83" s="176"/>
      <c r="E83" s="176"/>
      <c r="F83" s="176"/>
      <c r="G83" s="176"/>
      <c r="H83" s="26">
        <v>2.9999999999999997E-4</v>
      </c>
      <c r="I83" s="33">
        <f t="shared" ref="I83:I87" si="1">H83*$H$38</f>
        <v>0.60167399999999993</v>
      </c>
    </row>
    <row r="84" spans="1:32">
      <c r="A84" s="22" t="s">
        <v>48</v>
      </c>
      <c r="B84" s="176" t="s">
        <v>108</v>
      </c>
      <c r="C84" s="176"/>
      <c r="D84" s="176"/>
      <c r="E84" s="176"/>
      <c r="F84" s="176"/>
      <c r="G84" s="176"/>
      <c r="H84" s="26">
        <v>3.4799999999999998E-2</v>
      </c>
      <c r="I84" s="33">
        <f t="shared" si="1"/>
        <v>69.794183999999987</v>
      </c>
    </row>
    <row r="85" spans="1:32">
      <c r="A85" s="22" t="s">
        <v>50</v>
      </c>
      <c r="B85" s="176" t="s">
        <v>109</v>
      </c>
      <c r="C85" s="176"/>
      <c r="D85" s="176"/>
      <c r="E85" s="176"/>
      <c r="F85" s="176"/>
      <c r="G85" s="176"/>
      <c r="H85" s="26">
        <v>1.9400000000000001E-2</v>
      </c>
      <c r="I85" s="33">
        <f t="shared" si="1"/>
        <v>38.908251999999997</v>
      </c>
    </row>
    <row r="86" spans="1:32">
      <c r="A86" s="22" t="s">
        <v>52</v>
      </c>
      <c r="B86" s="206" t="s">
        <v>110</v>
      </c>
      <c r="C86" s="206"/>
      <c r="D86" s="206"/>
      <c r="E86" s="206"/>
      <c r="F86" s="206"/>
      <c r="G86" s="206"/>
      <c r="H86" s="26">
        <f>H85*H59</f>
        <v>7.4193166000000015E-3</v>
      </c>
      <c r="I86" s="33">
        <f t="shared" si="1"/>
        <v>14.880032986628002</v>
      </c>
    </row>
    <row r="87" spans="1:32">
      <c r="A87" s="22" t="s">
        <v>54</v>
      </c>
      <c r="B87" s="176" t="s">
        <v>111</v>
      </c>
      <c r="C87" s="176"/>
      <c r="D87" s="176"/>
      <c r="E87" s="176"/>
      <c r="F87" s="176"/>
      <c r="G87" s="176"/>
      <c r="H87" s="26">
        <f>0.08*0.4*H85</f>
        <v>6.2080000000000002E-4</v>
      </c>
      <c r="I87" s="33">
        <f t="shared" si="1"/>
        <v>1.2450640639999999</v>
      </c>
    </row>
    <row r="88" spans="1:32">
      <c r="A88" s="147" t="s">
        <v>76</v>
      </c>
      <c r="B88" s="148"/>
      <c r="C88" s="148"/>
      <c r="D88" s="148"/>
      <c r="E88" s="148"/>
      <c r="F88" s="148"/>
      <c r="G88" s="148"/>
      <c r="H88" s="41">
        <f>SUM(H82:H87)</f>
        <v>6.6740116599999996E-2</v>
      </c>
      <c r="I88" s="34">
        <f>SUM(I82:I87)</f>
        <v>133.85264305062799</v>
      </c>
    </row>
    <row r="89" spans="1:32">
      <c r="A89" s="42"/>
      <c r="B89" s="43"/>
      <c r="C89" s="43"/>
      <c r="D89" s="43"/>
      <c r="E89" s="43"/>
      <c r="F89" s="43"/>
      <c r="G89" s="44"/>
      <c r="H89" s="26"/>
      <c r="I89" s="33"/>
    </row>
    <row r="90" spans="1:32" s="2" customFormat="1">
      <c r="A90" s="158" t="s">
        <v>112</v>
      </c>
      <c r="B90" s="159"/>
      <c r="C90" s="159"/>
      <c r="D90" s="159"/>
      <c r="E90" s="159"/>
      <c r="F90" s="159"/>
      <c r="G90" s="159"/>
      <c r="H90" s="45"/>
      <c r="I90" s="48">
        <f>$I$88+$I$77+$H$38</f>
        <v>4072.4517393407559</v>
      </c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</row>
    <row r="91" spans="1:32" s="2" customFormat="1">
      <c r="A91" s="160" t="s">
        <v>113</v>
      </c>
      <c r="B91" s="161"/>
      <c r="C91" s="161"/>
      <c r="D91" s="161"/>
      <c r="E91" s="161"/>
      <c r="F91" s="161"/>
      <c r="G91" s="161"/>
      <c r="H91" s="161"/>
      <c r="I91" s="162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</row>
    <row r="92" spans="1:32" s="2" customFormat="1">
      <c r="A92" s="207" t="s">
        <v>114</v>
      </c>
      <c r="B92" s="208"/>
      <c r="C92" s="208"/>
      <c r="D92" s="208"/>
      <c r="E92" s="208"/>
      <c r="F92" s="208"/>
      <c r="G92" s="208"/>
      <c r="H92" s="208"/>
      <c r="I92" s="209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</row>
    <row r="93" spans="1:32" s="2" customFormat="1">
      <c r="A93" s="199" t="s">
        <v>66</v>
      </c>
      <c r="B93" s="200"/>
      <c r="C93" s="200"/>
      <c r="D93" s="200"/>
      <c r="E93" s="200"/>
      <c r="F93" s="200"/>
      <c r="G93" s="200"/>
      <c r="H93" s="200" t="s">
        <v>67</v>
      </c>
      <c r="I93" s="20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</row>
    <row r="94" spans="1:32" s="2" customFormat="1">
      <c r="A94" s="185" t="s">
        <v>79</v>
      </c>
      <c r="B94" s="186"/>
      <c r="C94" s="186"/>
      <c r="D94" s="186"/>
      <c r="E94" s="186"/>
      <c r="F94" s="186"/>
      <c r="G94" s="186"/>
      <c r="H94" s="24" t="s">
        <v>80</v>
      </c>
      <c r="I94" s="32" t="s">
        <v>81</v>
      </c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</row>
    <row r="95" spans="1:32" s="2" customFormat="1">
      <c r="A95" s="22" t="s">
        <v>42</v>
      </c>
      <c r="B95" s="176" t="s">
        <v>115</v>
      </c>
      <c r="C95" s="176"/>
      <c r="D95" s="176"/>
      <c r="E95" s="176"/>
      <c r="F95" s="176"/>
      <c r="G95" s="176"/>
      <c r="H95" s="26">
        <v>9.2999999999999992E-3</v>
      </c>
      <c r="I95" s="33">
        <f>H95*I90</f>
        <v>37.873801175869026</v>
      </c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</row>
    <row r="96" spans="1:32">
      <c r="A96" s="22" t="s">
        <v>45</v>
      </c>
      <c r="B96" s="176" t="s">
        <v>116</v>
      </c>
      <c r="C96" s="176"/>
      <c r="D96" s="176"/>
      <c r="E96" s="176"/>
      <c r="F96" s="176"/>
      <c r="G96" s="176"/>
      <c r="H96" s="26">
        <v>2.8E-3</v>
      </c>
      <c r="I96" s="33">
        <f>H96*I90</f>
        <v>11.402864870154117</v>
      </c>
    </row>
    <row r="97" spans="1:9">
      <c r="A97" s="22" t="s">
        <v>48</v>
      </c>
      <c r="B97" s="176" t="s">
        <v>117</v>
      </c>
      <c r="C97" s="176"/>
      <c r="D97" s="176"/>
      <c r="E97" s="176"/>
      <c r="F97" s="176"/>
      <c r="G97" s="176"/>
      <c r="H97" s="26">
        <v>2.0000000000000001E-4</v>
      </c>
      <c r="I97" s="33">
        <f>H97*I90</f>
        <v>0.81449034786815122</v>
      </c>
    </row>
    <row r="98" spans="1:9">
      <c r="A98" s="22" t="s">
        <v>50</v>
      </c>
      <c r="B98" s="176" t="s">
        <v>118</v>
      </c>
      <c r="C98" s="176"/>
      <c r="D98" s="176"/>
      <c r="E98" s="176"/>
      <c r="F98" s="176"/>
      <c r="G98" s="176"/>
      <c r="H98" s="26">
        <v>3.3E-3</v>
      </c>
      <c r="I98" s="33">
        <f>H98*I90</f>
        <v>13.439090739824495</v>
      </c>
    </row>
    <row r="99" spans="1:9">
      <c r="A99" s="22" t="s">
        <v>52</v>
      </c>
      <c r="B99" s="176" t="s">
        <v>119</v>
      </c>
      <c r="C99" s="176"/>
      <c r="D99" s="176"/>
      <c r="E99" s="176"/>
      <c r="F99" s="176"/>
      <c r="G99" s="176"/>
      <c r="H99" s="26">
        <v>6.9999999999999999E-4</v>
      </c>
      <c r="I99" s="33">
        <f>H99*I90</f>
        <v>2.8507162175385292</v>
      </c>
    </row>
    <row r="100" spans="1:9">
      <c r="A100" s="22" t="s">
        <v>54</v>
      </c>
      <c r="B100" s="176" t="s">
        <v>120</v>
      </c>
      <c r="C100" s="176"/>
      <c r="D100" s="176"/>
      <c r="E100" s="176"/>
      <c r="F100" s="176"/>
      <c r="G100" s="176"/>
      <c r="H100" s="26">
        <v>4.1999999999999997E-3</v>
      </c>
      <c r="I100" s="33">
        <f>H100*I90</f>
        <v>17.104297305231174</v>
      </c>
    </row>
    <row r="101" spans="1:9">
      <c r="A101" s="147" t="s">
        <v>76</v>
      </c>
      <c r="B101" s="148"/>
      <c r="C101" s="148"/>
      <c r="D101" s="148"/>
      <c r="E101" s="148"/>
      <c r="F101" s="148"/>
      <c r="G101" s="148"/>
      <c r="H101" s="41">
        <f>SUM(H95:H100)</f>
        <v>2.0499999999999997E-2</v>
      </c>
      <c r="I101" s="34">
        <f>SUM(I95:I100)</f>
        <v>83.485260656485494</v>
      </c>
    </row>
    <row r="102" spans="1:9">
      <c r="A102" s="203"/>
      <c r="B102" s="204"/>
      <c r="C102" s="204"/>
      <c r="D102" s="204"/>
      <c r="E102" s="204"/>
      <c r="F102" s="204"/>
      <c r="G102" s="204"/>
      <c r="H102" s="204"/>
      <c r="I102" s="205"/>
    </row>
    <row r="103" spans="1:9">
      <c r="A103" s="196" t="s">
        <v>121</v>
      </c>
      <c r="B103" s="197"/>
      <c r="C103" s="197"/>
      <c r="D103" s="197"/>
      <c r="E103" s="197"/>
      <c r="F103" s="197"/>
      <c r="G103" s="197"/>
      <c r="H103" s="197"/>
      <c r="I103" s="198"/>
    </row>
    <row r="104" spans="1:9">
      <c r="A104" s="199" t="s">
        <v>66</v>
      </c>
      <c r="B104" s="200"/>
      <c r="C104" s="200"/>
      <c r="D104" s="200"/>
      <c r="E104" s="200"/>
      <c r="F104" s="200"/>
      <c r="G104" s="200"/>
      <c r="H104" s="200" t="s">
        <v>67</v>
      </c>
      <c r="I104" s="201"/>
    </row>
    <row r="105" spans="1:9">
      <c r="A105" s="185" t="s">
        <v>122</v>
      </c>
      <c r="B105" s="186"/>
      <c r="C105" s="186"/>
      <c r="D105" s="186"/>
      <c r="E105" s="186"/>
      <c r="F105" s="186"/>
      <c r="G105" s="186"/>
      <c r="H105" s="24" t="s">
        <v>80</v>
      </c>
      <c r="I105" s="32" t="s">
        <v>81</v>
      </c>
    </row>
    <row r="106" spans="1:9" s="1" customFormat="1">
      <c r="A106" s="19" t="s">
        <v>42</v>
      </c>
      <c r="B106" s="202" t="s">
        <v>123</v>
      </c>
      <c r="C106" s="202"/>
      <c r="D106" s="202"/>
      <c r="E106" s="202"/>
      <c r="F106" s="202"/>
      <c r="G106" s="202"/>
      <c r="H106" s="46" t="s">
        <v>31</v>
      </c>
      <c r="I106" s="49">
        <v>0</v>
      </c>
    </row>
    <row r="107" spans="1:9">
      <c r="A107" s="147" t="s">
        <v>76</v>
      </c>
      <c r="B107" s="148"/>
      <c r="C107" s="148"/>
      <c r="D107" s="148"/>
      <c r="E107" s="148"/>
      <c r="F107" s="148"/>
      <c r="G107" s="148"/>
      <c r="H107" s="24"/>
      <c r="I107" s="34">
        <f>SUM(I106)</f>
        <v>0</v>
      </c>
    </row>
    <row r="108" spans="1:9">
      <c r="A108" s="203"/>
      <c r="B108" s="204"/>
      <c r="C108" s="204"/>
      <c r="D108" s="204"/>
      <c r="E108" s="204"/>
      <c r="F108" s="204"/>
      <c r="G108" s="204"/>
      <c r="H108" s="204"/>
      <c r="I108" s="205"/>
    </row>
    <row r="109" spans="1:9">
      <c r="A109" s="196" t="s">
        <v>124</v>
      </c>
      <c r="B109" s="197"/>
      <c r="C109" s="197"/>
      <c r="D109" s="197"/>
      <c r="E109" s="197"/>
      <c r="F109" s="197"/>
      <c r="G109" s="197"/>
      <c r="H109" s="197"/>
      <c r="I109" s="198"/>
    </row>
    <row r="110" spans="1:9">
      <c r="A110" s="147" t="s">
        <v>66</v>
      </c>
      <c r="B110" s="148"/>
      <c r="C110" s="148"/>
      <c r="D110" s="148"/>
      <c r="E110" s="148"/>
      <c r="F110" s="148"/>
      <c r="G110" s="148"/>
      <c r="H110" s="200" t="s">
        <v>67</v>
      </c>
      <c r="I110" s="201"/>
    </row>
    <row r="111" spans="1:9">
      <c r="A111" s="185" t="s">
        <v>79</v>
      </c>
      <c r="B111" s="186"/>
      <c r="C111" s="186"/>
      <c r="D111" s="186"/>
      <c r="E111" s="186"/>
      <c r="F111" s="186"/>
      <c r="G111" s="186"/>
      <c r="H111" s="24" t="s">
        <v>80</v>
      </c>
      <c r="I111" s="32" t="s">
        <v>81</v>
      </c>
    </row>
    <row r="112" spans="1:9">
      <c r="A112" s="22" t="s">
        <v>125</v>
      </c>
      <c r="B112" s="187" t="s">
        <v>126</v>
      </c>
      <c r="C112" s="188"/>
      <c r="D112" s="188"/>
      <c r="E112" s="188"/>
      <c r="F112" s="188"/>
      <c r="G112" s="189"/>
      <c r="H112" s="39">
        <f>H101</f>
        <v>2.0499999999999997E-2</v>
      </c>
      <c r="I112" s="50">
        <f>I101</f>
        <v>83.485260656485494</v>
      </c>
    </row>
    <row r="113" spans="1:32">
      <c r="A113" s="22" t="s">
        <v>127</v>
      </c>
      <c r="B113" s="187" t="s">
        <v>128</v>
      </c>
      <c r="C113" s="188"/>
      <c r="D113" s="188"/>
      <c r="E113" s="188"/>
      <c r="F113" s="188"/>
      <c r="G113" s="189"/>
      <c r="H113" s="40"/>
      <c r="I113" s="50">
        <f>I107</f>
        <v>0</v>
      </c>
    </row>
    <row r="114" spans="1:32">
      <c r="A114" s="179" t="s">
        <v>76</v>
      </c>
      <c r="B114" s="180"/>
      <c r="C114" s="180"/>
      <c r="D114" s="180"/>
      <c r="E114" s="180"/>
      <c r="F114" s="180"/>
      <c r="G114" s="181"/>
      <c r="H114" s="24"/>
      <c r="I114" s="51">
        <f>SUM(I112:I113)</f>
        <v>83.485260656485494</v>
      </c>
    </row>
    <row r="115" spans="1:32">
      <c r="A115" s="190"/>
      <c r="B115" s="191"/>
      <c r="C115" s="191"/>
      <c r="D115" s="191"/>
      <c r="E115" s="191"/>
      <c r="F115" s="191"/>
      <c r="G115" s="191"/>
      <c r="H115" s="191"/>
      <c r="I115" s="192"/>
    </row>
    <row r="116" spans="1:32">
      <c r="A116" s="160" t="s">
        <v>129</v>
      </c>
      <c r="B116" s="161"/>
      <c r="C116" s="161"/>
      <c r="D116" s="161"/>
      <c r="E116" s="161"/>
      <c r="F116" s="161"/>
      <c r="G116" s="161"/>
      <c r="H116" s="161"/>
      <c r="I116" s="162"/>
    </row>
    <row r="117" spans="1:32">
      <c r="A117" s="193" t="s">
        <v>66</v>
      </c>
      <c r="B117" s="194"/>
      <c r="C117" s="194"/>
      <c r="D117" s="194"/>
      <c r="E117" s="194"/>
      <c r="F117" s="194"/>
      <c r="G117" s="194"/>
      <c r="H117" s="194" t="s">
        <v>67</v>
      </c>
      <c r="I117" s="195"/>
    </row>
    <row r="118" spans="1:32">
      <c r="A118" s="22" t="s">
        <v>42</v>
      </c>
      <c r="B118" s="176" t="s">
        <v>130</v>
      </c>
      <c r="C118" s="176"/>
      <c r="D118" s="176"/>
      <c r="E118" s="176"/>
      <c r="F118" s="176"/>
      <c r="G118" s="176"/>
      <c r="H118" s="177">
        <v>23.92</v>
      </c>
      <c r="I118" s="178"/>
    </row>
    <row r="119" spans="1:32">
      <c r="A119" s="22" t="s">
        <v>45</v>
      </c>
      <c r="B119" s="176" t="s">
        <v>131</v>
      </c>
      <c r="C119" s="176"/>
      <c r="D119" s="176"/>
      <c r="E119" s="176"/>
      <c r="F119" s="176"/>
      <c r="G119" s="176"/>
      <c r="H119" s="177"/>
      <c r="I119" s="178"/>
    </row>
    <row r="120" spans="1:32">
      <c r="A120" s="22" t="s">
        <v>48</v>
      </c>
      <c r="B120" s="176" t="s">
        <v>132</v>
      </c>
      <c r="C120" s="176"/>
      <c r="D120" s="176"/>
      <c r="E120" s="176"/>
      <c r="F120" s="176"/>
      <c r="G120" s="176"/>
      <c r="H120" s="177"/>
      <c r="I120" s="178"/>
    </row>
    <row r="121" spans="1:32">
      <c r="A121" s="22" t="s">
        <v>50</v>
      </c>
      <c r="B121" s="176" t="s">
        <v>133</v>
      </c>
      <c r="C121" s="176"/>
      <c r="D121" s="176"/>
      <c r="E121" s="176"/>
      <c r="F121" s="176"/>
      <c r="G121" s="176"/>
      <c r="H121" s="177">
        <v>8.92</v>
      </c>
      <c r="I121" s="178"/>
    </row>
    <row r="122" spans="1:32">
      <c r="A122" s="179" t="s">
        <v>76</v>
      </c>
      <c r="B122" s="180"/>
      <c r="C122" s="180"/>
      <c r="D122" s="180"/>
      <c r="E122" s="180"/>
      <c r="F122" s="180"/>
      <c r="G122" s="181"/>
      <c r="H122" s="182">
        <f>SUM(H118:I121)</f>
        <v>32.840000000000003</v>
      </c>
      <c r="I122" s="183"/>
    </row>
    <row r="123" spans="1:32">
      <c r="A123" s="25"/>
      <c r="B123" s="180"/>
      <c r="C123" s="180"/>
      <c r="D123" s="180"/>
      <c r="E123" s="180"/>
      <c r="F123" s="180"/>
      <c r="G123" s="180"/>
      <c r="H123" s="180"/>
      <c r="I123" s="184"/>
    </row>
    <row r="124" spans="1:32" s="2" customFormat="1">
      <c r="A124" s="158" t="s">
        <v>134</v>
      </c>
      <c r="B124" s="159"/>
      <c r="C124" s="159"/>
      <c r="D124" s="159"/>
      <c r="E124" s="159"/>
      <c r="F124" s="159"/>
      <c r="G124" s="159"/>
      <c r="H124" s="45"/>
      <c r="I124" s="48">
        <f>$I$88+$I$77+$H$38+$I$114+$H$122</f>
        <v>4188.7769999972415</v>
      </c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</row>
    <row r="125" spans="1:32">
      <c r="A125" s="160" t="s">
        <v>135</v>
      </c>
      <c r="B125" s="161"/>
      <c r="C125" s="161"/>
      <c r="D125" s="161"/>
      <c r="E125" s="161"/>
      <c r="F125" s="161"/>
      <c r="G125" s="161"/>
      <c r="H125" s="161"/>
      <c r="I125" s="162"/>
    </row>
    <row r="126" spans="1:32">
      <c r="A126" s="163" t="s">
        <v>66</v>
      </c>
      <c r="B126" s="164"/>
      <c r="C126" s="164"/>
      <c r="D126" s="164"/>
      <c r="E126" s="164"/>
      <c r="F126" s="164"/>
      <c r="G126" s="164"/>
      <c r="H126" s="164" t="s">
        <v>67</v>
      </c>
      <c r="I126" s="165"/>
    </row>
    <row r="127" spans="1:32">
      <c r="A127" s="166" t="s">
        <v>79</v>
      </c>
      <c r="B127" s="167"/>
      <c r="C127" s="167"/>
      <c r="D127" s="167"/>
      <c r="E127" s="167"/>
      <c r="F127" s="167"/>
      <c r="G127" s="167"/>
      <c r="H127" s="47" t="s">
        <v>80</v>
      </c>
      <c r="I127" s="52" t="s">
        <v>81</v>
      </c>
    </row>
    <row r="128" spans="1:32">
      <c r="A128" s="53" t="s">
        <v>42</v>
      </c>
      <c r="B128" s="168" t="s">
        <v>136</v>
      </c>
      <c r="C128" s="169"/>
      <c r="D128" s="169"/>
      <c r="E128" s="169"/>
      <c r="F128" s="169"/>
      <c r="G128" s="170"/>
      <c r="H128" s="28">
        <v>0.01</v>
      </c>
      <c r="I128" s="35">
        <f>H128*$I$124</f>
        <v>41.887769999972413</v>
      </c>
    </row>
    <row r="129" spans="1:32">
      <c r="A129" s="53" t="s">
        <v>45</v>
      </c>
      <c r="B129" s="168" t="s">
        <v>137</v>
      </c>
      <c r="C129" s="169"/>
      <c r="D129" s="169"/>
      <c r="E129" s="169"/>
      <c r="F129" s="169"/>
      <c r="G129" s="170"/>
      <c r="H129" s="28">
        <v>1.72E-2</v>
      </c>
      <c r="I129" s="35">
        <f>H129*($I$128+$I$124)</f>
        <v>72.767434043952079</v>
      </c>
    </row>
    <row r="130" spans="1:32">
      <c r="A130" s="54" t="s">
        <v>48</v>
      </c>
      <c r="B130" s="168" t="s">
        <v>138</v>
      </c>
      <c r="C130" s="171"/>
      <c r="D130" s="171"/>
      <c r="E130" s="171"/>
      <c r="F130" s="171"/>
      <c r="G130" s="172"/>
      <c r="H130" s="28">
        <v>3.27E-2</v>
      </c>
      <c r="I130" s="76">
        <f>(SUM($I$124+$I$128+$I$129)*H130)/(100%-(SUM($H$130:$H$132)))</f>
        <v>154.60583725790607</v>
      </c>
    </row>
    <row r="131" spans="1:32">
      <c r="A131" s="54"/>
      <c r="B131" s="173" t="s">
        <v>139</v>
      </c>
      <c r="C131" s="174"/>
      <c r="D131" s="174"/>
      <c r="E131" s="174"/>
      <c r="F131" s="174"/>
      <c r="G131" s="175"/>
      <c r="H131" s="29">
        <v>7.1000000000000004E-3</v>
      </c>
      <c r="I131" s="76">
        <f>(SUM($I$124+$I$128+$I$129)*H131)/(100%-(SUM($H$130:$H$132)))</f>
        <v>33.56885151471355</v>
      </c>
    </row>
    <row r="132" spans="1:32">
      <c r="A132" s="54" t="s">
        <v>50</v>
      </c>
      <c r="B132" s="144" t="s">
        <v>140</v>
      </c>
      <c r="C132" s="145"/>
      <c r="D132" s="145"/>
      <c r="E132" s="145"/>
      <c r="F132" s="145"/>
      <c r="G132" s="146"/>
      <c r="H132" s="55">
        <v>0.05</v>
      </c>
      <c r="I132" s="76">
        <f>(SUM($I$124+$I$128+$I$129)*H132)/(100%-(SUM($H$130:$H$132)))</f>
        <v>236.40036277967289</v>
      </c>
    </row>
    <row r="133" spans="1:32">
      <c r="A133" s="147" t="s">
        <v>76</v>
      </c>
      <c r="B133" s="148"/>
      <c r="C133" s="148"/>
      <c r="D133" s="148"/>
      <c r="E133" s="148"/>
      <c r="F133" s="148"/>
      <c r="G133" s="148"/>
      <c r="H133" s="56">
        <f>SUM(H128:H132)</f>
        <v>0.11700000000000001</v>
      </c>
      <c r="I133" s="77">
        <f>SUM(I128:I132)</f>
        <v>539.23025559621703</v>
      </c>
    </row>
    <row r="134" spans="1:32">
      <c r="A134" s="149" t="s">
        <v>141</v>
      </c>
      <c r="B134" s="150"/>
      <c r="C134" s="150"/>
      <c r="D134" s="150"/>
      <c r="E134" s="150"/>
      <c r="F134" s="150"/>
      <c r="G134" s="151"/>
      <c r="H134" s="57">
        <f>(H128+100%)*(H129+100%)/(100%-(SUM(H130:H132)))-100%</f>
        <v>0.12873214678092748</v>
      </c>
      <c r="I134" s="78">
        <f>H134*SUM($I$124)</f>
        <v>539.23025559621794</v>
      </c>
      <c r="N134" s="79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</row>
    <row r="135" spans="1:32">
      <c r="A135" s="152" t="s">
        <v>142</v>
      </c>
      <c r="B135" s="153"/>
      <c r="C135" s="153"/>
      <c r="D135" s="153"/>
      <c r="E135" s="153"/>
      <c r="F135" s="153"/>
      <c r="G135" s="153"/>
      <c r="H135" s="153"/>
      <c r="I135" s="154"/>
    </row>
    <row r="136" spans="1:32">
      <c r="A136" s="58" t="s">
        <v>143</v>
      </c>
      <c r="B136" s="59"/>
      <c r="C136" s="59"/>
      <c r="D136" s="59"/>
      <c r="E136" s="59"/>
      <c r="F136" s="59"/>
      <c r="G136" s="59"/>
      <c r="H136" s="59"/>
      <c r="I136" s="80"/>
    </row>
    <row r="137" spans="1:32">
      <c r="A137" s="155" t="s">
        <v>66</v>
      </c>
      <c r="B137" s="156"/>
      <c r="C137" s="156"/>
      <c r="D137" s="156"/>
      <c r="E137" s="156"/>
      <c r="F137" s="156"/>
      <c r="G137" s="156"/>
      <c r="H137" s="156" t="s">
        <v>67</v>
      </c>
      <c r="I137" s="157"/>
    </row>
    <row r="138" spans="1:32">
      <c r="A138" s="60" t="s">
        <v>42</v>
      </c>
      <c r="B138" s="131" t="s">
        <v>144</v>
      </c>
      <c r="C138" s="132"/>
      <c r="D138" s="132"/>
      <c r="E138" s="132"/>
      <c r="F138" s="132"/>
      <c r="G138" s="133"/>
      <c r="H138" s="134">
        <f>H38</f>
        <v>2005.58</v>
      </c>
      <c r="I138" s="135"/>
    </row>
    <row r="139" spans="1:32">
      <c r="A139" s="60" t="s">
        <v>45</v>
      </c>
      <c r="B139" s="131" t="s">
        <v>145</v>
      </c>
      <c r="C139" s="132"/>
      <c r="D139" s="132"/>
      <c r="E139" s="132"/>
      <c r="F139" s="132"/>
      <c r="G139" s="133"/>
      <c r="H139" s="134">
        <f>I77</f>
        <v>1933.0190962901281</v>
      </c>
      <c r="I139" s="135"/>
    </row>
    <row r="140" spans="1:32">
      <c r="A140" s="60" t="s">
        <v>48</v>
      </c>
      <c r="B140" s="131" t="s">
        <v>146</v>
      </c>
      <c r="C140" s="132"/>
      <c r="D140" s="132"/>
      <c r="E140" s="132"/>
      <c r="F140" s="132"/>
      <c r="G140" s="133"/>
      <c r="H140" s="134">
        <f>I88</f>
        <v>133.85264305062799</v>
      </c>
      <c r="I140" s="135"/>
    </row>
    <row r="141" spans="1:32">
      <c r="A141" s="60" t="s">
        <v>50</v>
      </c>
      <c r="B141" s="131" t="s">
        <v>147</v>
      </c>
      <c r="C141" s="132"/>
      <c r="D141" s="132"/>
      <c r="E141" s="132"/>
      <c r="F141" s="132"/>
      <c r="G141" s="133"/>
      <c r="H141" s="134">
        <f>I114</f>
        <v>83.485260656485494</v>
      </c>
      <c r="I141" s="135"/>
    </row>
    <row r="142" spans="1:32">
      <c r="A142" s="60" t="s">
        <v>52</v>
      </c>
      <c r="B142" s="131" t="s">
        <v>148</v>
      </c>
      <c r="C142" s="132"/>
      <c r="D142" s="132"/>
      <c r="E142" s="132"/>
      <c r="F142" s="132"/>
      <c r="G142" s="133"/>
      <c r="H142" s="134">
        <f>H122</f>
        <v>32.840000000000003</v>
      </c>
      <c r="I142" s="135"/>
    </row>
    <row r="143" spans="1:32">
      <c r="A143" s="136" t="s">
        <v>149</v>
      </c>
      <c r="B143" s="137"/>
      <c r="C143" s="137"/>
      <c r="D143" s="137"/>
      <c r="E143" s="137"/>
      <c r="F143" s="137"/>
      <c r="G143" s="138"/>
      <c r="H143" s="139">
        <f>SUM(H138:I142)</f>
        <v>4188.7769999972415</v>
      </c>
      <c r="I143" s="140"/>
    </row>
    <row r="144" spans="1:32">
      <c r="A144" s="61" t="s">
        <v>54</v>
      </c>
      <c r="B144" s="141" t="s">
        <v>150</v>
      </c>
      <c r="C144" s="141"/>
      <c r="D144" s="141"/>
      <c r="E144" s="141"/>
      <c r="F144" s="141"/>
      <c r="G144" s="141"/>
      <c r="H144" s="142">
        <f>I133</f>
        <v>539.23025559621703</v>
      </c>
      <c r="I144" s="143"/>
    </row>
    <row r="145" spans="1:32">
      <c r="A145" s="62" t="s">
        <v>58</v>
      </c>
      <c r="B145" s="119" t="s">
        <v>151</v>
      </c>
      <c r="C145" s="120"/>
      <c r="D145" s="120"/>
      <c r="E145" s="120"/>
      <c r="F145" s="120"/>
      <c r="G145" s="120"/>
      <c r="H145" s="121">
        <f>H143+H144</f>
        <v>4728.0072555934585</v>
      </c>
      <c r="I145" s="122"/>
    </row>
    <row r="146" spans="1:32">
      <c r="A146" s="63" t="s">
        <v>59</v>
      </c>
      <c r="B146" s="123" t="s">
        <v>152</v>
      </c>
      <c r="C146" s="123"/>
      <c r="D146" s="123"/>
      <c r="E146" s="123"/>
      <c r="F146" s="123"/>
      <c r="G146" s="123"/>
      <c r="H146" s="124">
        <f>$E$26</f>
        <v>1</v>
      </c>
      <c r="I146" s="125"/>
      <c r="M146" s="81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</row>
    <row r="147" spans="1:32">
      <c r="A147" s="62" t="s">
        <v>63</v>
      </c>
      <c r="B147" s="119" t="s">
        <v>153</v>
      </c>
      <c r="C147" s="120"/>
      <c r="D147" s="120"/>
      <c r="E147" s="120"/>
      <c r="F147" s="120"/>
      <c r="G147" s="120"/>
      <c r="H147" s="126">
        <f>$H$145*$H$146</f>
        <v>4728.0072555934585</v>
      </c>
      <c r="I147" s="127"/>
      <c r="M147" s="81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</row>
    <row r="148" spans="1:32" s="3" customFormat="1"/>
    <row r="149" spans="1:32" s="3" customFormat="1">
      <c r="F149" s="64" t="s">
        <v>155</v>
      </c>
      <c r="G149" s="65"/>
      <c r="H149" s="66"/>
    </row>
    <row r="150" spans="1:32" s="3" customFormat="1">
      <c r="B150" s="128" t="s">
        <v>184</v>
      </c>
      <c r="C150" s="129"/>
      <c r="D150" s="130"/>
      <c r="F150" s="67" t="s">
        <v>156</v>
      </c>
      <c r="G150" s="68"/>
      <c r="H150" s="69">
        <f>H145</f>
        <v>4728.0072555934585</v>
      </c>
      <c r="I150" s="82"/>
    </row>
    <row r="151" spans="1:32" s="3" customFormat="1">
      <c r="F151" s="67" t="s">
        <v>157</v>
      </c>
      <c r="G151" s="68"/>
      <c r="H151" s="69">
        <v>4658.03</v>
      </c>
    </row>
    <row r="152" spans="1:32" s="3" customFormat="1">
      <c r="F152" s="70" t="s">
        <v>158</v>
      </c>
      <c r="G152" s="71"/>
      <c r="H152" s="72">
        <f>H150-H151</f>
        <v>69.977255593458722</v>
      </c>
    </row>
    <row r="153" spans="1:32">
      <c r="A153" s="73"/>
      <c r="B153" s="73"/>
      <c r="C153" s="73"/>
      <c r="D153" s="73"/>
      <c r="E153" s="3"/>
      <c r="F153" s="3"/>
      <c r="G153" s="74"/>
      <c r="H153" s="74"/>
      <c r="I153" s="83"/>
      <c r="J153" s="73"/>
      <c r="K153" s="73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</row>
    <row r="154" spans="1:32" ht="18" customHeight="1">
      <c r="D154" s="75"/>
      <c r="E154" s="73"/>
      <c r="F154" s="73"/>
      <c r="G154" s="73"/>
      <c r="H154" s="73"/>
      <c r="I154" s="73"/>
      <c r="J154" s="75"/>
      <c r="K154" s="75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</row>
  </sheetData>
  <mergeCells count="207">
    <mergeCell ref="C1:I1"/>
    <mergeCell ref="C2:I2"/>
    <mergeCell ref="C3:I3"/>
    <mergeCell ref="C4:I4"/>
    <mergeCell ref="A5:I5"/>
    <mergeCell ref="A6:D6"/>
    <mergeCell ref="E6:I6"/>
    <mergeCell ref="A7:D7"/>
    <mergeCell ref="E7:I7"/>
    <mergeCell ref="A8:D8"/>
    <mergeCell ref="E8:I8"/>
    <mergeCell ref="A9:D9"/>
    <mergeCell ref="E9:I9"/>
    <mergeCell ref="A10:D10"/>
    <mergeCell ref="E10:I10"/>
    <mergeCell ref="A11:D11"/>
    <mergeCell ref="E11:I11"/>
    <mergeCell ref="A12:D12"/>
    <mergeCell ref="E12:I12"/>
    <mergeCell ref="H13:I13"/>
    <mergeCell ref="H14:I14"/>
    <mergeCell ref="H15:I15"/>
    <mergeCell ref="H16:I16"/>
    <mergeCell ref="B18:G18"/>
    <mergeCell ref="H18:I18"/>
    <mergeCell ref="B19:G19"/>
    <mergeCell ref="H19:I19"/>
    <mergeCell ref="B20:G20"/>
    <mergeCell ref="H20:I20"/>
    <mergeCell ref="B21:G21"/>
    <mergeCell ref="H21:I21"/>
    <mergeCell ref="B22:G22"/>
    <mergeCell ref="H22:I22"/>
    <mergeCell ref="B23:D23"/>
    <mergeCell ref="E23:G23"/>
    <mergeCell ref="H23:I23"/>
    <mergeCell ref="B24:D24"/>
    <mergeCell ref="E24:G24"/>
    <mergeCell ref="H24:I24"/>
    <mergeCell ref="B25:D25"/>
    <mergeCell ref="E25:G25"/>
    <mergeCell ref="H25:I25"/>
    <mergeCell ref="B26:D26"/>
    <mergeCell ref="E26:G26"/>
    <mergeCell ref="H26:I26"/>
    <mergeCell ref="A27:I27"/>
    <mergeCell ref="A28:I28"/>
    <mergeCell ref="A29:G29"/>
    <mergeCell ref="H29:I29"/>
    <mergeCell ref="B30:G30"/>
    <mergeCell ref="H30:I30"/>
    <mergeCell ref="B31:G31"/>
    <mergeCell ref="H31:I31"/>
    <mergeCell ref="B32:G32"/>
    <mergeCell ref="H32:I32"/>
    <mergeCell ref="B33:G33"/>
    <mergeCell ref="H33:I33"/>
    <mergeCell ref="B34:G34"/>
    <mergeCell ref="H34:I34"/>
    <mergeCell ref="B35:G35"/>
    <mergeCell ref="H35:I35"/>
    <mergeCell ref="B36:G36"/>
    <mergeCell ref="H36:I36"/>
    <mergeCell ref="B37:G37"/>
    <mergeCell ref="H37:I37"/>
    <mergeCell ref="A38:G38"/>
    <mergeCell ref="H38:I38"/>
    <mergeCell ref="A39:I39"/>
    <mergeCell ref="A40:I40"/>
    <mergeCell ref="A41:I41"/>
    <mergeCell ref="A42:G42"/>
    <mergeCell ref="H42:I42"/>
    <mergeCell ref="A43:G43"/>
    <mergeCell ref="B44:G44"/>
    <mergeCell ref="B45:G45"/>
    <mergeCell ref="A46:G46"/>
    <mergeCell ref="A47:I47"/>
    <mergeCell ref="A48:I48"/>
    <mergeCell ref="A49:G49"/>
    <mergeCell ref="H49:I49"/>
    <mergeCell ref="A50:G50"/>
    <mergeCell ref="B51:G51"/>
    <mergeCell ref="B52:G52"/>
    <mergeCell ref="B53:G53"/>
    <mergeCell ref="B54:G54"/>
    <mergeCell ref="B55:G55"/>
    <mergeCell ref="B56:G56"/>
    <mergeCell ref="B58:G58"/>
    <mergeCell ref="A59:G59"/>
    <mergeCell ref="A60:I60"/>
    <mergeCell ref="A61:I61"/>
    <mergeCell ref="A62:G62"/>
    <mergeCell ref="H62:I62"/>
    <mergeCell ref="B63:G63"/>
    <mergeCell ref="H63:I63"/>
    <mergeCell ref="B64:G64"/>
    <mergeCell ref="H64:I64"/>
    <mergeCell ref="B65:G65"/>
    <mergeCell ref="H65:I65"/>
    <mergeCell ref="B66:G66"/>
    <mergeCell ref="H66:I66"/>
    <mergeCell ref="B67:G67"/>
    <mergeCell ref="H67:I67"/>
    <mergeCell ref="B68:G68"/>
    <mergeCell ref="H68:I68"/>
    <mergeCell ref="A69:G69"/>
    <mergeCell ref="H69:I69"/>
    <mergeCell ref="A70:I70"/>
    <mergeCell ref="A71:I71"/>
    <mergeCell ref="A72:G72"/>
    <mergeCell ref="H72:I72"/>
    <mergeCell ref="A73:G73"/>
    <mergeCell ref="B74:G74"/>
    <mergeCell ref="B75:G75"/>
    <mergeCell ref="B76:G76"/>
    <mergeCell ref="A77:G77"/>
    <mergeCell ref="A78:I78"/>
    <mergeCell ref="A79:I79"/>
    <mergeCell ref="A80:G80"/>
    <mergeCell ref="H80:I80"/>
    <mergeCell ref="A81:G81"/>
    <mergeCell ref="B82:G82"/>
    <mergeCell ref="B83:G83"/>
    <mergeCell ref="B84:G84"/>
    <mergeCell ref="B85:G85"/>
    <mergeCell ref="B86:G86"/>
    <mergeCell ref="B87:G87"/>
    <mergeCell ref="A88:G88"/>
    <mergeCell ref="A90:G90"/>
    <mergeCell ref="A91:I91"/>
    <mergeCell ref="A92:I92"/>
    <mergeCell ref="A93:G93"/>
    <mergeCell ref="H93:I93"/>
    <mergeCell ref="A94:G94"/>
    <mergeCell ref="B95:G95"/>
    <mergeCell ref="B96:G96"/>
    <mergeCell ref="B97:G97"/>
    <mergeCell ref="B98:G98"/>
    <mergeCell ref="B99:G99"/>
    <mergeCell ref="B100:G100"/>
    <mergeCell ref="A101:G101"/>
    <mergeCell ref="A102:I102"/>
    <mergeCell ref="A103:I103"/>
    <mergeCell ref="A104:G104"/>
    <mergeCell ref="H104:I104"/>
    <mergeCell ref="A105:G105"/>
    <mergeCell ref="B106:G106"/>
    <mergeCell ref="A107:G107"/>
    <mergeCell ref="A108:I108"/>
    <mergeCell ref="A109:I109"/>
    <mergeCell ref="A110:G110"/>
    <mergeCell ref="H110:I110"/>
    <mergeCell ref="A111:G111"/>
    <mergeCell ref="B112:G112"/>
    <mergeCell ref="B113:G113"/>
    <mergeCell ref="A114:G114"/>
    <mergeCell ref="A115:I115"/>
    <mergeCell ref="A116:I116"/>
    <mergeCell ref="A117:G117"/>
    <mergeCell ref="H117:I117"/>
    <mergeCell ref="B118:G118"/>
    <mergeCell ref="H118:I118"/>
    <mergeCell ref="B119:G119"/>
    <mergeCell ref="H119:I119"/>
    <mergeCell ref="B120:G120"/>
    <mergeCell ref="H120:I120"/>
    <mergeCell ref="B121:G121"/>
    <mergeCell ref="H121:I121"/>
    <mergeCell ref="A122:G122"/>
    <mergeCell ref="H122:I122"/>
    <mergeCell ref="B123:I123"/>
    <mergeCell ref="A124:G124"/>
    <mergeCell ref="A125:I125"/>
    <mergeCell ref="A126:G126"/>
    <mergeCell ref="H126:I126"/>
    <mergeCell ref="A127:G127"/>
    <mergeCell ref="B128:G128"/>
    <mergeCell ref="B129:G129"/>
    <mergeCell ref="B130:G130"/>
    <mergeCell ref="B131:G131"/>
    <mergeCell ref="B132:G132"/>
    <mergeCell ref="A133:G133"/>
    <mergeCell ref="A134:G134"/>
    <mergeCell ref="A135:I135"/>
    <mergeCell ref="A137:G137"/>
    <mergeCell ref="H137:I137"/>
    <mergeCell ref="B138:G138"/>
    <mergeCell ref="H138:I138"/>
    <mergeCell ref="B139:G139"/>
    <mergeCell ref="H139:I139"/>
    <mergeCell ref="B145:G145"/>
    <mergeCell ref="H145:I145"/>
    <mergeCell ref="B146:G146"/>
    <mergeCell ref="H146:I146"/>
    <mergeCell ref="B147:G147"/>
    <mergeCell ref="H147:I147"/>
    <mergeCell ref="B150:D150"/>
    <mergeCell ref="B140:G140"/>
    <mergeCell ref="H140:I140"/>
    <mergeCell ref="B141:G141"/>
    <mergeCell ref="H141:I141"/>
    <mergeCell ref="B142:G142"/>
    <mergeCell ref="H142:I142"/>
    <mergeCell ref="A143:G143"/>
    <mergeCell ref="H143:I143"/>
    <mergeCell ref="B144:G144"/>
    <mergeCell ref="H144:I144"/>
  </mergeCells>
  <pageMargins left="0.7" right="0.7" top="0.75" bottom="0.75" header="0.3" footer="0.3"/>
  <pageSetup paperSize="9" scale="58" fitToHeight="0" orientation="portrait" r:id="rId1"/>
  <headerFooter>
    <oddHeader>&amp;C&amp;F</oddHeader>
    <oddFooter>&amp;C&amp;A&amp;RPágina 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54"/>
  <sheetViews>
    <sheetView showGridLines="0" zoomScale="115" zoomScaleNormal="115" workbookViewId="0">
      <selection activeCell="J15" sqref="J15"/>
    </sheetView>
  </sheetViews>
  <sheetFormatPr defaultColWidth="12.54296875" defaultRowHeight="15.5"/>
  <cols>
    <col min="1" max="1" width="12.54296875" style="4"/>
    <col min="2" max="2" width="20.453125" style="4" customWidth="1"/>
    <col min="3" max="3" width="14.81640625" style="4" customWidth="1"/>
    <col min="4" max="4" width="13.26953125" style="4" customWidth="1"/>
    <col min="5" max="5" width="12.54296875" style="4"/>
    <col min="6" max="6" width="18.7265625" style="4" customWidth="1"/>
    <col min="7" max="7" width="22" style="4" customWidth="1"/>
    <col min="8" max="8" width="20.81640625" style="4" customWidth="1"/>
    <col min="9" max="9" width="18.81640625" style="4" customWidth="1"/>
    <col min="10" max="10" width="19.26953125" style="1" customWidth="1"/>
    <col min="11" max="32" width="12.54296875" style="1"/>
    <col min="33" max="16384" width="12.54296875" style="4"/>
  </cols>
  <sheetData>
    <row r="1" spans="1:9" ht="24.5" customHeight="1">
      <c r="A1" s="5"/>
      <c r="B1" s="6"/>
      <c r="C1" s="282" t="s">
        <v>18</v>
      </c>
      <c r="D1" s="283"/>
      <c r="E1" s="283"/>
      <c r="F1" s="283"/>
      <c r="G1" s="283"/>
      <c r="H1" s="283"/>
      <c r="I1" s="284"/>
    </row>
    <row r="2" spans="1:9" ht="24.5" customHeight="1">
      <c r="A2" s="7"/>
      <c r="B2" s="8"/>
      <c r="C2" s="285" t="s">
        <v>19</v>
      </c>
      <c r="D2" s="286"/>
      <c r="E2" s="286"/>
      <c r="F2" s="286"/>
      <c r="G2" s="286"/>
      <c r="H2" s="286"/>
      <c r="I2" s="287"/>
    </row>
    <row r="3" spans="1:9" ht="24.5" customHeight="1">
      <c r="A3" s="7"/>
      <c r="B3" s="8"/>
      <c r="C3" s="285" t="s">
        <v>185</v>
      </c>
      <c r="D3" s="286"/>
      <c r="E3" s="286"/>
      <c r="F3" s="286"/>
      <c r="G3" s="286"/>
      <c r="H3" s="286"/>
      <c r="I3" s="287"/>
    </row>
    <row r="4" spans="1:9" ht="24.5" customHeight="1">
      <c r="A4" s="7"/>
      <c r="B4" s="8"/>
      <c r="C4" s="288" t="s">
        <v>20</v>
      </c>
      <c r="D4" s="289"/>
      <c r="E4" s="289"/>
      <c r="F4" s="289"/>
      <c r="G4" s="289"/>
      <c r="H4" s="289"/>
      <c r="I4" s="290"/>
    </row>
    <row r="5" spans="1:9" ht="18" customHeight="1">
      <c r="A5" s="291" t="s">
        <v>21</v>
      </c>
      <c r="B5" s="292"/>
      <c r="C5" s="292"/>
      <c r="D5" s="292"/>
      <c r="E5" s="292"/>
      <c r="F5" s="292"/>
      <c r="G5" s="292"/>
      <c r="H5" s="292"/>
      <c r="I5" s="293"/>
    </row>
    <row r="6" spans="1:9">
      <c r="A6" s="294" t="s">
        <v>22</v>
      </c>
      <c r="B6" s="295"/>
      <c r="C6" s="295"/>
      <c r="D6" s="295"/>
      <c r="E6" s="164" t="s">
        <v>23</v>
      </c>
      <c r="F6" s="164"/>
      <c r="G6" s="164"/>
      <c r="H6" s="164"/>
      <c r="I6" s="165"/>
    </row>
    <row r="7" spans="1:9">
      <c r="A7" s="276" t="s">
        <v>24</v>
      </c>
      <c r="B7" s="277"/>
      <c r="C7" s="277"/>
      <c r="D7" s="277"/>
      <c r="E7" s="278" t="s">
        <v>25</v>
      </c>
      <c r="F7" s="278"/>
      <c r="G7" s="278"/>
      <c r="H7" s="278"/>
      <c r="I7" s="279"/>
    </row>
    <row r="8" spans="1:9">
      <c r="A8" s="166" t="s">
        <v>26</v>
      </c>
      <c r="B8" s="167"/>
      <c r="C8" s="167"/>
      <c r="D8" s="167"/>
      <c r="E8" s="274" t="s">
        <v>27</v>
      </c>
      <c r="F8" s="274"/>
      <c r="G8" s="274"/>
      <c r="H8" s="274"/>
      <c r="I8" s="275"/>
    </row>
    <row r="9" spans="1:9">
      <c r="A9" s="276" t="s">
        <v>28</v>
      </c>
      <c r="B9" s="277"/>
      <c r="C9" s="277"/>
      <c r="D9" s="277"/>
      <c r="E9" s="278" t="s">
        <v>163</v>
      </c>
      <c r="F9" s="278"/>
      <c r="G9" s="278"/>
      <c r="H9" s="278"/>
      <c r="I9" s="279"/>
    </row>
    <row r="10" spans="1:9">
      <c r="A10" s="166" t="s">
        <v>30</v>
      </c>
      <c r="B10" s="167"/>
      <c r="C10" s="167"/>
      <c r="D10" s="167"/>
      <c r="E10" s="280" t="s">
        <v>31</v>
      </c>
      <c r="F10" s="280"/>
      <c r="G10" s="280"/>
      <c r="H10" s="280"/>
      <c r="I10" s="281"/>
    </row>
    <row r="11" spans="1:9">
      <c r="A11" s="276" t="s">
        <v>32</v>
      </c>
      <c r="B11" s="277"/>
      <c r="C11" s="277"/>
      <c r="D11" s="277"/>
      <c r="E11" s="278" t="s">
        <v>31</v>
      </c>
      <c r="F11" s="278"/>
      <c r="G11" s="278"/>
      <c r="H11" s="278"/>
      <c r="I11" s="279"/>
    </row>
    <row r="12" spans="1:9">
      <c r="A12" s="166" t="s">
        <v>33</v>
      </c>
      <c r="B12" s="167"/>
      <c r="C12" s="167"/>
      <c r="D12" s="167"/>
      <c r="E12" s="156" t="s">
        <v>34</v>
      </c>
      <c r="F12" s="156"/>
      <c r="G12" s="156"/>
      <c r="H12" s="156"/>
      <c r="I12" s="157"/>
    </row>
    <row r="13" spans="1:9">
      <c r="A13" s="9" t="s">
        <v>35</v>
      </c>
      <c r="B13" s="10"/>
      <c r="C13" s="10"/>
      <c r="D13" s="10"/>
      <c r="E13" s="10"/>
      <c r="F13" s="10"/>
      <c r="G13" s="11"/>
      <c r="H13" s="260" t="s">
        <v>31</v>
      </c>
      <c r="I13" s="261"/>
    </row>
    <row r="14" spans="1:9">
      <c r="A14" s="12" t="s">
        <v>36</v>
      </c>
      <c r="B14" s="13"/>
      <c r="C14" s="13"/>
      <c r="D14" s="13"/>
      <c r="E14" s="13"/>
      <c r="F14" s="13"/>
      <c r="G14" s="14"/>
      <c r="H14" s="262" t="s">
        <v>31</v>
      </c>
      <c r="I14" s="263"/>
    </row>
    <row r="15" spans="1:9">
      <c r="A15" s="9" t="s">
        <v>37</v>
      </c>
      <c r="B15" s="10"/>
      <c r="C15" s="10"/>
      <c r="D15" s="10"/>
      <c r="E15" s="10"/>
      <c r="F15" s="10"/>
      <c r="G15" s="11"/>
      <c r="H15" s="264" t="s">
        <v>38</v>
      </c>
      <c r="I15" s="261"/>
    </row>
    <row r="16" spans="1:9">
      <c r="A16" s="12" t="s">
        <v>39</v>
      </c>
      <c r="B16" s="13"/>
      <c r="C16" s="13"/>
      <c r="D16" s="13"/>
      <c r="E16" s="13"/>
      <c r="F16" s="13"/>
      <c r="G16" s="14"/>
      <c r="H16" s="265" t="s">
        <v>40</v>
      </c>
      <c r="I16" s="266"/>
    </row>
    <row r="17" spans="1:9" ht="15" customHeight="1">
      <c r="A17" s="15" t="s">
        <v>41</v>
      </c>
      <c r="B17" s="16"/>
      <c r="C17" s="16"/>
      <c r="D17" s="16"/>
      <c r="E17" s="16"/>
      <c r="F17" s="16"/>
      <c r="G17" s="16"/>
      <c r="H17" s="16"/>
      <c r="I17" s="31"/>
    </row>
    <row r="18" spans="1:9" ht="15" customHeight="1">
      <c r="A18" s="17" t="s">
        <v>42</v>
      </c>
      <c r="B18" s="253" t="s">
        <v>43</v>
      </c>
      <c r="C18" s="253"/>
      <c r="D18" s="253"/>
      <c r="E18" s="253"/>
      <c r="F18" s="253"/>
      <c r="G18" s="253"/>
      <c r="H18" s="267" t="s">
        <v>44</v>
      </c>
      <c r="I18" s="268"/>
    </row>
    <row r="19" spans="1:9">
      <c r="A19" s="18" t="s">
        <v>45</v>
      </c>
      <c r="B19" s="269" t="s">
        <v>46</v>
      </c>
      <c r="C19" s="269"/>
      <c r="D19" s="269"/>
      <c r="E19" s="269"/>
      <c r="F19" s="269"/>
      <c r="G19" s="269"/>
      <c r="H19" s="270" t="s">
        <v>164</v>
      </c>
      <c r="I19" s="271"/>
    </row>
    <row r="20" spans="1:9">
      <c r="A20" s="19" t="s">
        <v>48</v>
      </c>
      <c r="B20" s="202" t="s">
        <v>49</v>
      </c>
      <c r="C20" s="202"/>
      <c r="D20" s="202"/>
      <c r="E20" s="202"/>
      <c r="F20" s="202"/>
      <c r="G20" s="202"/>
      <c r="H20" s="272">
        <v>1621</v>
      </c>
      <c r="I20" s="273"/>
    </row>
    <row r="21" spans="1:9">
      <c r="A21" s="21" t="s">
        <v>50</v>
      </c>
      <c r="B21" s="249" t="s">
        <v>51</v>
      </c>
      <c r="C21" s="250"/>
      <c r="D21" s="250"/>
      <c r="E21" s="250"/>
      <c r="F21" s="250"/>
      <c r="G21" s="250"/>
      <c r="H21" s="251">
        <v>1659.47</v>
      </c>
      <c r="I21" s="252"/>
    </row>
    <row r="22" spans="1:9">
      <c r="A22" s="17" t="s">
        <v>52</v>
      </c>
      <c r="B22" s="253" t="s">
        <v>53</v>
      </c>
      <c r="C22" s="253"/>
      <c r="D22" s="253"/>
      <c r="E22" s="253"/>
      <c r="F22" s="253"/>
      <c r="G22" s="253"/>
      <c r="H22" s="254">
        <v>46023</v>
      </c>
      <c r="I22" s="255"/>
    </row>
    <row r="23" spans="1:9">
      <c r="A23" s="18" t="s">
        <v>54</v>
      </c>
      <c r="B23" s="243" t="s">
        <v>55</v>
      </c>
      <c r="C23" s="243"/>
      <c r="D23" s="243"/>
      <c r="E23" s="243" t="s">
        <v>56</v>
      </c>
      <c r="F23" s="243"/>
      <c r="G23" s="243"/>
      <c r="H23" s="243" t="s">
        <v>57</v>
      </c>
      <c r="I23" s="256"/>
    </row>
    <row r="24" spans="1:9">
      <c r="A24" s="17" t="s">
        <v>58</v>
      </c>
      <c r="B24" s="257">
        <v>0.06</v>
      </c>
      <c r="C24" s="257"/>
      <c r="D24" s="257"/>
      <c r="E24" s="246">
        <v>44</v>
      </c>
      <c r="F24" s="246"/>
      <c r="G24" s="246"/>
      <c r="H24" s="258">
        <v>4</v>
      </c>
      <c r="I24" s="259"/>
    </row>
    <row r="25" spans="1:9">
      <c r="A25" s="18" t="s">
        <v>59</v>
      </c>
      <c r="B25" s="243" t="s">
        <v>60</v>
      </c>
      <c r="C25" s="243"/>
      <c r="D25" s="243"/>
      <c r="E25" s="243" t="s">
        <v>61</v>
      </c>
      <c r="F25" s="243"/>
      <c r="G25" s="243"/>
      <c r="H25" s="244" t="s">
        <v>62</v>
      </c>
      <c r="I25" s="245"/>
    </row>
    <row r="26" spans="1:9">
      <c r="A26" s="17" t="s">
        <v>63</v>
      </c>
      <c r="B26" s="246" t="s">
        <v>64</v>
      </c>
      <c r="C26" s="246"/>
      <c r="D26" s="246"/>
      <c r="E26" s="246">
        <v>1</v>
      </c>
      <c r="F26" s="246"/>
      <c r="G26" s="246"/>
      <c r="H26" s="247">
        <v>1</v>
      </c>
      <c r="I26" s="248"/>
    </row>
    <row r="27" spans="1:9">
      <c r="A27" s="238"/>
      <c r="B27" s="239"/>
      <c r="C27" s="239"/>
      <c r="D27" s="239"/>
      <c r="E27" s="239"/>
      <c r="F27" s="239"/>
      <c r="G27" s="239"/>
      <c r="H27" s="239"/>
      <c r="I27" s="240"/>
    </row>
    <row r="28" spans="1:9">
      <c r="A28" s="160" t="s">
        <v>65</v>
      </c>
      <c r="B28" s="161"/>
      <c r="C28" s="161"/>
      <c r="D28" s="161"/>
      <c r="E28" s="161"/>
      <c r="F28" s="161"/>
      <c r="G28" s="161"/>
      <c r="H28" s="161"/>
      <c r="I28" s="162"/>
    </row>
    <row r="29" spans="1:9">
      <c r="A29" s="193" t="s">
        <v>66</v>
      </c>
      <c r="B29" s="194"/>
      <c r="C29" s="194"/>
      <c r="D29" s="194"/>
      <c r="E29" s="194"/>
      <c r="F29" s="194"/>
      <c r="G29" s="194"/>
      <c r="H29" s="194" t="s">
        <v>67</v>
      </c>
      <c r="I29" s="195"/>
    </row>
    <row r="30" spans="1:9">
      <c r="A30" s="22" t="s">
        <v>42</v>
      </c>
      <c r="B30" s="187" t="s">
        <v>68</v>
      </c>
      <c r="C30" s="188"/>
      <c r="D30" s="188"/>
      <c r="E30" s="188"/>
      <c r="F30" s="188"/>
      <c r="G30" s="189"/>
      <c r="H30" s="234">
        <f>H21</f>
        <v>1659.47</v>
      </c>
      <c r="I30" s="235"/>
    </row>
    <row r="31" spans="1:9">
      <c r="A31" s="23" t="s">
        <v>45</v>
      </c>
      <c r="B31" s="231" t="s">
        <v>69</v>
      </c>
      <c r="C31" s="232"/>
      <c r="D31" s="232"/>
      <c r="E31" s="232"/>
      <c r="F31" s="232"/>
      <c r="G31" s="233"/>
      <c r="H31" s="234"/>
      <c r="I31" s="235"/>
    </row>
    <row r="32" spans="1:9">
      <c r="A32" s="22" t="s">
        <v>48</v>
      </c>
      <c r="B32" s="187" t="s">
        <v>70</v>
      </c>
      <c r="C32" s="188"/>
      <c r="D32" s="188"/>
      <c r="E32" s="188"/>
      <c r="F32" s="188"/>
      <c r="G32" s="189"/>
      <c r="H32" s="241">
        <v>0</v>
      </c>
      <c r="I32" s="242"/>
    </row>
    <row r="33" spans="1:9">
      <c r="A33" s="23" t="s">
        <v>50</v>
      </c>
      <c r="B33" s="231" t="s">
        <v>71</v>
      </c>
      <c r="C33" s="232"/>
      <c r="D33" s="232"/>
      <c r="E33" s="232"/>
      <c r="F33" s="232"/>
      <c r="G33" s="233"/>
      <c r="H33" s="234"/>
      <c r="I33" s="235"/>
    </row>
    <row r="34" spans="1:9">
      <c r="A34" s="23" t="s">
        <v>52</v>
      </c>
      <c r="B34" s="231" t="s">
        <v>72</v>
      </c>
      <c r="C34" s="232"/>
      <c r="D34" s="232"/>
      <c r="E34" s="232"/>
      <c r="F34" s="232"/>
      <c r="G34" s="233"/>
      <c r="H34" s="234"/>
      <c r="I34" s="235"/>
    </row>
    <row r="35" spans="1:9">
      <c r="A35" s="23" t="s">
        <v>54</v>
      </c>
      <c r="B35" s="231" t="s">
        <v>73</v>
      </c>
      <c r="C35" s="232"/>
      <c r="D35" s="232"/>
      <c r="E35" s="232"/>
      <c r="F35" s="232"/>
      <c r="G35" s="233"/>
      <c r="H35" s="234"/>
      <c r="I35" s="235"/>
    </row>
    <row r="36" spans="1:9">
      <c r="A36" s="19" t="s">
        <v>58</v>
      </c>
      <c r="B36" s="228" t="s">
        <v>74</v>
      </c>
      <c r="C36" s="229"/>
      <c r="D36" s="229"/>
      <c r="E36" s="229"/>
      <c r="F36" s="229"/>
      <c r="G36" s="230"/>
      <c r="H36" s="234"/>
      <c r="I36" s="235"/>
    </row>
    <row r="37" spans="1:9">
      <c r="A37" s="19" t="s">
        <v>59</v>
      </c>
      <c r="B37" s="228" t="s">
        <v>75</v>
      </c>
      <c r="C37" s="229"/>
      <c r="D37" s="229"/>
      <c r="E37" s="229"/>
      <c r="F37" s="229"/>
      <c r="G37" s="230"/>
      <c r="H37" s="236"/>
      <c r="I37" s="237"/>
    </row>
    <row r="38" spans="1:9">
      <c r="A38" s="147" t="s">
        <v>76</v>
      </c>
      <c r="B38" s="148"/>
      <c r="C38" s="148"/>
      <c r="D38" s="148"/>
      <c r="E38" s="148"/>
      <c r="F38" s="148"/>
      <c r="G38" s="148"/>
      <c r="H38" s="182">
        <f>SUM(H30:H37)</f>
        <v>1659.47</v>
      </c>
      <c r="I38" s="183"/>
    </row>
    <row r="39" spans="1:9">
      <c r="A39" s="238"/>
      <c r="B39" s="239"/>
      <c r="C39" s="239"/>
      <c r="D39" s="239"/>
      <c r="E39" s="239"/>
      <c r="F39" s="239"/>
      <c r="G39" s="239"/>
      <c r="H39" s="239"/>
      <c r="I39" s="240"/>
    </row>
    <row r="40" spans="1:9">
      <c r="A40" s="160" t="s">
        <v>77</v>
      </c>
      <c r="B40" s="161"/>
      <c r="C40" s="161"/>
      <c r="D40" s="161"/>
      <c r="E40" s="161"/>
      <c r="F40" s="161"/>
      <c r="G40" s="161"/>
      <c r="H40" s="161"/>
      <c r="I40" s="162"/>
    </row>
    <row r="41" spans="1:9">
      <c r="A41" s="222" t="s">
        <v>78</v>
      </c>
      <c r="B41" s="223"/>
      <c r="C41" s="223"/>
      <c r="D41" s="223"/>
      <c r="E41" s="223"/>
      <c r="F41" s="223"/>
      <c r="G41" s="223"/>
      <c r="H41" s="223"/>
      <c r="I41" s="224"/>
    </row>
    <row r="42" spans="1:9">
      <c r="A42" s="179" t="s">
        <v>66</v>
      </c>
      <c r="B42" s="180"/>
      <c r="C42" s="180"/>
      <c r="D42" s="180"/>
      <c r="E42" s="180"/>
      <c r="F42" s="180"/>
      <c r="G42" s="181"/>
      <c r="H42" s="221" t="s">
        <v>67</v>
      </c>
      <c r="I42" s="184"/>
    </row>
    <row r="43" spans="1:9">
      <c r="A43" s="225" t="s">
        <v>79</v>
      </c>
      <c r="B43" s="226"/>
      <c r="C43" s="226"/>
      <c r="D43" s="226"/>
      <c r="E43" s="226"/>
      <c r="F43" s="226"/>
      <c r="G43" s="227"/>
      <c r="H43" s="24" t="s">
        <v>80</v>
      </c>
      <c r="I43" s="32" t="s">
        <v>81</v>
      </c>
    </row>
    <row r="44" spans="1:9">
      <c r="A44" s="22" t="s">
        <v>42</v>
      </c>
      <c r="B44" s="228" t="s">
        <v>82</v>
      </c>
      <c r="C44" s="229"/>
      <c r="D44" s="229"/>
      <c r="E44" s="229"/>
      <c r="F44" s="229"/>
      <c r="G44" s="230"/>
      <c r="H44" s="26">
        <v>8.3299999999999999E-2</v>
      </c>
      <c r="I44" s="33">
        <f>H44*($H$38)</f>
        <v>138.23385099999999</v>
      </c>
    </row>
    <row r="45" spans="1:9">
      <c r="A45" s="22" t="s">
        <v>45</v>
      </c>
      <c r="B45" s="228" t="s">
        <v>83</v>
      </c>
      <c r="C45" s="229"/>
      <c r="D45" s="229"/>
      <c r="E45" s="229"/>
      <c r="F45" s="229"/>
      <c r="G45" s="230"/>
      <c r="H45" s="26">
        <v>0.1111</v>
      </c>
      <c r="I45" s="33">
        <f>H45*($H$38)</f>
        <v>184.36711700000001</v>
      </c>
    </row>
    <row r="46" spans="1:9">
      <c r="A46" s="147" t="s">
        <v>76</v>
      </c>
      <c r="B46" s="148"/>
      <c r="C46" s="148"/>
      <c r="D46" s="148"/>
      <c r="E46" s="148"/>
      <c r="F46" s="148"/>
      <c r="G46" s="148"/>
      <c r="H46" s="27">
        <f>SUM(H44:H45)</f>
        <v>0.19440000000000002</v>
      </c>
      <c r="I46" s="34">
        <f>SUM(I44:I45)</f>
        <v>322.60096799999997</v>
      </c>
    </row>
    <row r="47" spans="1:9">
      <c r="A47" s="213"/>
      <c r="B47" s="214"/>
      <c r="C47" s="214"/>
      <c r="D47" s="214"/>
      <c r="E47" s="214"/>
      <c r="F47" s="214"/>
      <c r="G47" s="214"/>
      <c r="H47" s="214"/>
      <c r="I47" s="215"/>
    </row>
    <row r="48" spans="1:9">
      <c r="A48" s="196" t="s">
        <v>84</v>
      </c>
      <c r="B48" s="197"/>
      <c r="C48" s="197"/>
      <c r="D48" s="197"/>
      <c r="E48" s="197"/>
      <c r="F48" s="197"/>
      <c r="G48" s="197"/>
      <c r="H48" s="197"/>
      <c r="I48" s="198"/>
    </row>
    <row r="49" spans="1:32">
      <c r="A49" s="179" t="s">
        <v>66</v>
      </c>
      <c r="B49" s="180"/>
      <c r="C49" s="180"/>
      <c r="D49" s="180"/>
      <c r="E49" s="180"/>
      <c r="F49" s="180"/>
      <c r="G49" s="181"/>
      <c r="H49" s="221" t="s">
        <v>67</v>
      </c>
      <c r="I49" s="184"/>
    </row>
    <row r="50" spans="1:32">
      <c r="A50" s="185" t="s">
        <v>79</v>
      </c>
      <c r="B50" s="186"/>
      <c r="C50" s="186"/>
      <c r="D50" s="186"/>
      <c r="E50" s="186"/>
      <c r="F50" s="186"/>
      <c r="G50" s="186"/>
      <c r="H50" s="24" t="s">
        <v>80</v>
      </c>
      <c r="I50" s="32" t="s">
        <v>81</v>
      </c>
    </row>
    <row r="51" spans="1:32">
      <c r="A51" s="22" t="s">
        <v>42</v>
      </c>
      <c r="B51" s="176" t="s">
        <v>85</v>
      </c>
      <c r="C51" s="176"/>
      <c r="D51" s="176"/>
      <c r="E51" s="176"/>
      <c r="F51" s="176"/>
      <c r="G51" s="176"/>
      <c r="H51" s="28">
        <v>0.2</v>
      </c>
      <c r="I51" s="35">
        <f>H51*($I$46+$H$38)</f>
        <v>396.41419360000003</v>
      </c>
    </row>
    <row r="52" spans="1:32">
      <c r="A52" s="22" t="s">
        <v>45</v>
      </c>
      <c r="B52" s="176" t="s">
        <v>86</v>
      </c>
      <c r="C52" s="176"/>
      <c r="D52" s="176"/>
      <c r="E52" s="176"/>
      <c r="F52" s="176"/>
      <c r="G52" s="176"/>
      <c r="H52" s="28">
        <v>1.4999999999999999E-2</v>
      </c>
      <c r="I52" s="35">
        <f t="shared" ref="I52:I58" si="0">H52*($I$46+$H$38)</f>
        <v>29.73106452</v>
      </c>
    </row>
    <row r="53" spans="1:32">
      <c r="A53" s="22" t="s">
        <v>48</v>
      </c>
      <c r="B53" s="176" t="s">
        <v>87</v>
      </c>
      <c r="C53" s="176"/>
      <c r="D53" s="176"/>
      <c r="E53" s="176"/>
      <c r="F53" s="176"/>
      <c r="G53" s="176"/>
      <c r="H53" s="28">
        <v>0.01</v>
      </c>
      <c r="I53" s="35">
        <f t="shared" si="0"/>
        <v>19.82070968</v>
      </c>
    </row>
    <row r="54" spans="1:32">
      <c r="A54" s="22" t="s">
        <v>50</v>
      </c>
      <c r="B54" s="176" t="s">
        <v>88</v>
      </c>
      <c r="C54" s="176"/>
      <c r="D54" s="176"/>
      <c r="E54" s="176"/>
      <c r="F54" s="176"/>
      <c r="G54" s="176"/>
      <c r="H54" s="28">
        <v>2E-3</v>
      </c>
      <c r="I54" s="35">
        <f t="shared" si="0"/>
        <v>3.9641419359999999</v>
      </c>
    </row>
    <row r="55" spans="1:32">
      <c r="A55" s="22" t="s">
        <v>52</v>
      </c>
      <c r="B55" s="176" t="s">
        <v>89</v>
      </c>
      <c r="C55" s="176"/>
      <c r="D55" s="176"/>
      <c r="E55" s="176"/>
      <c r="F55" s="176"/>
      <c r="G55" s="176"/>
      <c r="H55" s="28">
        <v>2.5000000000000001E-2</v>
      </c>
      <c r="I55" s="35">
        <f t="shared" si="0"/>
        <v>49.551774200000004</v>
      </c>
    </row>
    <row r="56" spans="1:32">
      <c r="A56" s="22" t="s">
        <v>54</v>
      </c>
      <c r="B56" s="176" t="s">
        <v>90</v>
      </c>
      <c r="C56" s="176"/>
      <c r="D56" s="176"/>
      <c r="E56" s="176"/>
      <c r="F56" s="176"/>
      <c r="G56" s="176"/>
      <c r="H56" s="28">
        <v>6.0000000000000001E-3</v>
      </c>
      <c r="I56" s="35">
        <f t="shared" si="0"/>
        <v>11.892425808</v>
      </c>
    </row>
    <row r="57" spans="1:32" s="1" customFormat="1">
      <c r="A57" s="19" t="s">
        <v>58</v>
      </c>
      <c r="B57" s="115" t="s">
        <v>186</v>
      </c>
      <c r="C57" s="20"/>
      <c r="D57" s="20"/>
      <c r="E57" s="20"/>
      <c r="F57" s="20"/>
      <c r="G57" s="20"/>
      <c r="H57" s="29">
        <f>(1.4813*3)/100</f>
        <v>4.4438999999999999E-2</v>
      </c>
      <c r="I57" s="36">
        <f t="shared" si="0"/>
        <v>88.081251746951992</v>
      </c>
    </row>
    <row r="58" spans="1:32">
      <c r="A58" s="22" t="s">
        <v>59</v>
      </c>
      <c r="B58" s="176" t="s">
        <v>91</v>
      </c>
      <c r="C58" s="176"/>
      <c r="D58" s="176"/>
      <c r="E58" s="176"/>
      <c r="F58" s="176"/>
      <c r="G58" s="176"/>
      <c r="H58" s="28">
        <v>0.08</v>
      </c>
      <c r="I58" s="35">
        <f t="shared" si="0"/>
        <v>158.56567744</v>
      </c>
    </row>
    <row r="59" spans="1:32">
      <c r="A59" s="147" t="s">
        <v>76</v>
      </c>
      <c r="B59" s="148"/>
      <c r="C59" s="148"/>
      <c r="D59" s="148"/>
      <c r="E59" s="148"/>
      <c r="F59" s="148"/>
      <c r="G59" s="148"/>
      <c r="H59" s="30">
        <f>SUM(H51:H58)</f>
        <v>0.38243900000000008</v>
      </c>
      <c r="I59" s="37">
        <f>SUM(I51:I58)</f>
        <v>758.02123893095199</v>
      </c>
    </row>
    <row r="60" spans="1:32">
      <c r="A60" s="213"/>
      <c r="B60" s="214"/>
      <c r="C60" s="214"/>
      <c r="D60" s="214"/>
      <c r="E60" s="214"/>
      <c r="F60" s="214"/>
      <c r="G60" s="214"/>
      <c r="H60" s="214"/>
      <c r="I60" s="215"/>
    </row>
    <row r="61" spans="1:32">
      <c r="A61" s="196" t="s">
        <v>92</v>
      </c>
      <c r="B61" s="197"/>
      <c r="C61" s="197"/>
      <c r="D61" s="197"/>
      <c r="E61" s="197"/>
      <c r="F61" s="197"/>
      <c r="G61" s="197"/>
      <c r="H61" s="197"/>
      <c r="I61" s="198"/>
    </row>
    <row r="62" spans="1:32">
      <c r="A62" s="199" t="s">
        <v>66</v>
      </c>
      <c r="B62" s="200"/>
      <c r="C62" s="200"/>
      <c r="D62" s="200"/>
      <c r="E62" s="200"/>
      <c r="F62" s="200"/>
      <c r="G62" s="200"/>
      <c r="H62" s="200" t="s">
        <v>67</v>
      </c>
      <c r="I62" s="201"/>
    </row>
    <row r="63" spans="1:32">
      <c r="A63" s="22" t="s">
        <v>42</v>
      </c>
      <c r="B63" s="176" t="s">
        <v>93</v>
      </c>
      <c r="C63" s="176"/>
      <c r="D63" s="176"/>
      <c r="E63" s="176"/>
      <c r="F63" s="176"/>
      <c r="G63" s="176"/>
      <c r="H63" s="216">
        <f>$H$24*$E$24-$B$24*$H$21</f>
        <v>76.431799999999996</v>
      </c>
      <c r="I63" s="217"/>
      <c r="AE63" s="4"/>
      <c r="AF63" s="4"/>
    </row>
    <row r="64" spans="1:32" s="1" customFormat="1">
      <c r="A64" s="19" t="s">
        <v>45</v>
      </c>
      <c r="B64" s="202" t="s">
        <v>94</v>
      </c>
      <c r="C64" s="202"/>
      <c r="D64" s="202"/>
      <c r="E64" s="202"/>
      <c r="F64" s="202"/>
      <c r="G64" s="202"/>
      <c r="H64" s="216">
        <v>505.99</v>
      </c>
      <c r="I64" s="217"/>
    </row>
    <row r="65" spans="1:12" s="1" customFormat="1">
      <c r="A65" s="19" t="s">
        <v>48</v>
      </c>
      <c r="B65" s="202" t="s">
        <v>95</v>
      </c>
      <c r="C65" s="202"/>
      <c r="D65" s="202"/>
      <c r="E65" s="202"/>
      <c r="F65" s="202"/>
      <c r="G65" s="202"/>
      <c r="H65" s="216">
        <v>0</v>
      </c>
      <c r="I65" s="217"/>
    </row>
    <row r="66" spans="1:12" s="1" customFormat="1">
      <c r="A66" s="19" t="s">
        <v>50</v>
      </c>
      <c r="B66" s="202" t="s">
        <v>187</v>
      </c>
      <c r="C66" s="202"/>
      <c r="D66" s="202"/>
      <c r="E66" s="202"/>
      <c r="F66" s="202"/>
      <c r="G66" s="202"/>
      <c r="H66" s="216">
        <v>60.75</v>
      </c>
      <c r="I66" s="217"/>
      <c r="K66" s="2"/>
      <c r="L66" s="2"/>
    </row>
    <row r="67" spans="1:12" s="1" customFormat="1">
      <c r="A67" s="19" t="s">
        <v>52</v>
      </c>
      <c r="B67" s="202" t="s">
        <v>96</v>
      </c>
      <c r="C67" s="202"/>
      <c r="D67" s="202"/>
      <c r="E67" s="202"/>
      <c r="F67" s="202"/>
      <c r="G67" s="202"/>
      <c r="H67" s="216">
        <v>4.6100000000000003</v>
      </c>
      <c r="I67" s="217"/>
      <c r="K67" s="2"/>
      <c r="L67" s="2"/>
    </row>
    <row r="68" spans="1:12" s="1" customFormat="1">
      <c r="A68" s="19" t="s">
        <v>54</v>
      </c>
      <c r="B68" s="228" t="s">
        <v>97</v>
      </c>
      <c r="C68" s="229"/>
      <c r="D68" s="229"/>
      <c r="E68" s="229"/>
      <c r="F68" s="229"/>
      <c r="G68" s="230"/>
      <c r="H68" s="296"/>
      <c r="I68" s="297"/>
    </row>
    <row r="69" spans="1:12">
      <c r="A69" s="147" t="s">
        <v>76</v>
      </c>
      <c r="B69" s="148"/>
      <c r="C69" s="148"/>
      <c r="D69" s="148"/>
      <c r="E69" s="148"/>
      <c r="F69" s="148"/>
      <c r="G69" s="148"/>
      <c r="H69" s="182">
        <f>SUM(H63:I68)</f>
        <v>647.78179999999998</v>
      </c>
      <c r="I69" s="183"/>
    </row>
    <row r="70" spans="1:12">
      <c r="A70" s="213"/>
      <c r="B70" s="214"/>
      <c r="C70" s="214"/>
      <c r="D70" s="214"/>
      <c r="E70" s="214"/>
      <c r="F70" s="214"/>
      <c r="G70" s="214"/>
      <c r="H70" s="214"/>
      <c r="I70" s="215"/>
    </row>
    <row r="71" spans="1:12">
      <c r="A71" s="196" t="s">
        <v>98</v>
      </c>
      <c r="B71" s="197"/>
      <c r="C71" s="197"/>
      <c r="D71" s="197"/>
      <c r="E71" s="197"/>
      <c r="F71" s="197"/>
      <c r="G71" s="197"/>
      <c r="H71" s="197"/>
      <c r="I71" s="198"/>
    </row>
    <row r="72" spans="1:12">
      <c r="A72" s="199" t="s">
        <v>66</v>
      </c>
      <c r="B72" s="200"/>
      <c r="C72" s="200"/>
      <c r="D72" s="200"/>
      <c r="E72" s="200"/>
      <c r="F72" s="200"/>
      <c r="G72" s="200"/>
      <c r="H72" s="200" t="s">
        <v>67</v>
      </c>
      <c r="I72" s="201"/>
    </row>
    <row r="73" spans="1:12">
      <c r="A73" s="185" t="s">
        <v>79</v>
      </c>
      <c r="B73" s="186"/>
      <c r="C73" s="186"/>
      <c r="D73" s="186"/>
      <c r="E73" s="186"/>
      <c r="F73" s="186"/>
      <c r="G73" s="186"/>
      <c r="H73" s="24" t="s">
        <v>80</v>
      </c>
      <c r="I73" s="32" t="s">
        <v>81</v>
      </c>
    </row>
    <row r="74" spans="1:12">
      <c r="A74" s="38" t="s">
        <v>99</v>
      </c>
      <c r="B74" s="187" t="s">
        <v>100</v>
      </c>
      <c r="C74" s="188"/>
      <c r="D74" s="188"/>
      <c r="E74" s="188"/>
      <c r="F74" s="188"/>
      <c r="G74" s="189"/>
      <c r="H74" s="39">
        <f>H46</f>
        <v>0.19440000000000002</v>
      </c>
      <c r="I74" s="33">
        <f>I46</f>
        <v>322.60096799999997</v>
      </c>
    </row>
    <row r="75" spans="1:12">
      <c r="A75" s="38" t="s">
        <v>101</v>
      </c>
      <c r="B75" s="187" t="s">
        <v>102</v>
      </c>
      <c r="C75" s="188"/>
      <c r="D75" s="188"/>
      <c r="E75" s="188"/>
      <c r="F75" s="188"/>
      <c r="G75" s="189"/>
      <c r="H75" s="39">
        <f>H59</f>
        <v>0.38243900000000008</v>
      </c>
      <c r="I75" s="33">
        <f>I59</f>
        <v>758.02123893095199</v>
      </c>
    </row>
    <row r="76" spans="1:12">
      <c r="A76" s="38" t="s">
        <v>103</v>
      </c>
      <c r="B76" s="187" t="s">
        <v>104</v>
      </c>
      <c r="C76" s="188"/>
      <c r="D76" s="188"/>
      <c r="E76" s="188"/>
      <c r="F76" s="188"/>
      <c r="G76" s="189"/>
      <c r="H76" s="40"/>
      <c r="I76" s="33">
        <f>H69</f>
        <v>647.78179999999998</v>
      </c>
    </row>
    <row r="77" spans="1:12">
      <c r="A77" s="147" t="s">
        <v>76</v>
      </c>
      <c r="B77" s="148"/>
      <c r="C77" s="148"/>
      <c r="D77" s="148"/>
      <c r="E77" s="148"/>
      <c r="F77" s="148"/>
      <c r="G77" s="148"/>
      <c r="H77" s="40"/>
      <c r="I77" s="34">
        <f>SUM(I74:I76)</f>
        <v>1728.4040069309519</v>
      </c>
    </row>
    <row r="78" spans="1:12">
      <c r="A78" s="210"/>
      <c r="B78" s="211"/>
      <c r="C78" s="211"/>
      <c r="D78" s="211"/>
      <c r="E78" s="211"/>
      <c r="F78" s="211"/>
      <c r="G78" s="211"/>
      <c r="H78" s="211"/>
      <c r="I78" s="212"/>
    </row>
    <row r="79" spans="1:12">
      <c r="A79" s="160" t="s">
        <v>105</v>
      </c>
      <c r="B79" s="161"/>
      <c r="C79" s="161"/>
      <c r="D79" s="161"/>
      <c r="E79" s="161"/>
      <c r="F79" s="161"/>
      <c r="G79" s="161"/>
      <c r="H79" s="161"/>
      <c r="I79" s="162"/>
    </row>
    <row r="80" spans="1:12">
      <c r="A80" s="193" t="s">
        <v>66</v>
      </c>
      <c r="B80" s="194"/>
      <c r="C80" s="194"/>
      <c r="D80" s="194"/>
      <c r="E80" s="194"/>
      <c r="F80" s="194"/>
      <c r="G80" s="194"/>
      <c r="H80" s="194" t="s">
        <v>67</v>
      </c>
      <c r="I80" s="195"/>
    </row>
    <row r="81" spans="1:32">
      <c r="A81" s="185" t="s">
        <v>79</v>
      </c>
      <c r="B81" s="186"/>
      <c r="C81" s="186"/>
      <c r="D81" s="186"/>
      <c r="E81" s="186"/>
      <c r="F81" s="186"/>
      <c r="G81" s="186"/>
      <c r="H81" s="24" t="s">
        <v>80</v>
      </c>
      <c r="I81" s="32" t="s">
        <v>81</v>
      </c>
    </row>
    <row r="82" spans="1:32">
      <c r="A82" s="22" t="s">
        <v>42</v>
      </c>
      <c r="B82" s="176" t="s">
        <v>106</v>
      </c>
      <c r="C82" s="176"/>
      <c r="D82" s="176"/>
      <c r="E82" s="176"/>
      <c r="F82" s="176"/>
      <c r="G82" s="176"/>
      <c r="H82" s="26">
        <v>4.1999999999999997E-3</v>
      </c>
      <c r="I82" s="33">
        <f>H82*$H$38</f>
        <v>6.9697739999999992</v>
      </c>
    </row>
    <row r="83" spans="1:32">
      <c r="A83" s="22" t="s">
        <v>45</v>
      </c>
      <c r="B83" s="176" t="s">
        <v>107</v>
      </c>
      <c r="C83" s="176"/>
      <c r="D83" s="176"/>
      <c r="E83" s="176"/>
      <c r="F83" s="176"/>
      <c r="G83" s="176"/>
      <c r="H83" s="26">
        <v>2.9999999999999997E-4</v>
      </c>
      <c r="I83" s="33">
        <f t="shared" ref="I83:I87" si="1">H83*$H$38</f>
        <v>0.49784099999999998</v>
      </c>
    </row>
    <row r="84" spans="1:32">
      <c r="A84" s="22" t="s">
        <v>48</v>
      </c>
      <c r="B84" s="176" t="s">
        <v>108</v>
      </c>
      <c r="C84" s="176"/>
      <c r="D84" s="176"/>
      <c r="E84" s="176"/>
      <c r="F84" s="176"/>
      <c r="G84" s="176"/>
      <c r="H84" s="26">
        <v>3.4799999999999998E-2</v>
      </c>
      <c r="I84" s="33">
        <f t="shared" si="1"/>
        <v>57.749555999999998</v>
      </c>
    </row>
    <row r="85" spans="1:32">
      <c r="A85" s="22" t="s">
        <v>50</v>
      </c>
      <c r="B85" s="176" t="s">
        <v>109</v>
      </c>
      <c r="C85" s="176"/>
      <c r="D85" s="176"/>
      <c r="E85" s="176"/>
      <c r="F85" s="176"/>
      <c r="G85" s="176"/>
      <c r="H85" s="26">
        <v>1.9400000000000001E-2</v>
      </c>
      <c r="I85" s="33">
        <f t="shared" si="1"/>
        <v>32.193718000000004</v>
      </c>
    </row>
    <row r="86" spans="1:32">
      <c r="A86" s="22" t="s">
        <v>52</v>
      </c>
      <c r="B86" s="206" t="s">
        <v>110</v>
      </c>
      <c r="C86" s="206"/>
      <c r="D86" s="206"/>
      <c r="E86" s="206"/>
      <c r="F86" s="206"/>
      <c r="G86" s="206"/>
      <c r="H86" s="26">
        <f>H85*H59</f>
        <v>7.4193166000000015E-3</v>
      </c>
      <c r="I86" s="33">
        <f t="shared" si="1"/>
        <v>12.312133318202003</v>
      </c>
    </row>
    <row r="87" spans="1:32">
      <c r="A87" s="22" t="s">
        <v>54</v>
      </c>
      <c r="B87" s="176" t="s">
        <v>111</v>
      </c>
      <c r="C87" s="176"/>
      <c r="D87" s="176"/>
      <c r="E87" s="176"/>
      <c r="F87" s="176"/>
      <c r="G87" s="176"/>
      <c r="H87" s="26">
        <v>5.9999999999999995E-4</v>
      </c>
      <c r="I87" s="33">
        <f t="shared" si="1"/>
        <v>0.99568199999999996</v>
      </c>
    </row>
    <row r="88" spans="1:32">
      <c r="A88" s="147" t="s">
        <v>76</v>
      </c>
      <c r="B88" s="148"/>
      <c r="C88" s="148"/>
      <c r="D88" s="148"/>
      <c r="E88" s="148"/>
      <c r="F88" s="148"/>
      <c r="G88" s="148"/>
      <c r="H88" s="41">
        <f>SUM(H82:H87)</f>
        <v>6.6719316599999995E-2</v>
      </c>
      <c r="I88" s="34">
        <f>SUM(I82:I87)</f>
        <v>110.718704318202</v>
      </c>
    </row>
    <row r="89" spans="1:32">
      <c r="A89" s="42"/>
      <c r="B89" s="43"/>
      <c r="C89" s="43"/>
      <c r="D89" s="43"/>
      <c r="E89" s="43"/>
      <c r="F89" s="43"/>
      <c r="G89" s="44"/>
      <c r="H89" s="26"/>
      <c r="I89" s="33"/>
    </row>
    <row r="90" spans="1:32" s="2" customFormat="1">
      <c r="A90" s="158" t="s">
        <v>112</v>
      </c>
      <c r="B90" s="159"/>
      <c r="C90" s="159"/>
      <c r="D90" s="159"/>
      <c r="E90" s="159"/>
      <c r="F90" s="159"/>
      <c r="G90" s="159"/>
      <c r="H90" s="45"/>
      <c r="I90" s="48">
        <f>$I$88+$I$77+$H$38</f>
        <v>3498.592711249154</v>
      </c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</row>
    <row r="91" spans="1:32" s="2" customFormat="1">
      <c r="A91" s="160" t="s">
        <v>113</v>
      </c>
      <c r="B91" s="161"/>
      <c r="C91" s="161"/>
      <c r="D91" s="161"/>
      <c r="E91" s="161"/>
      <c r="F91" s="161"/>
      <c r="G91" s="161"/>
      <c r="H91" s="161"/>
      <c r="I91" s="162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</row>
    <row r="92" spans="1:32" s="2" customFormat="1">
      <c r="A92" s="207" t="s">
        <v>114</v>
      </c>
      <c r="B92" s="208"/>
      <c r="C92" s="208"/>
      <c r="D92" s="208"/>
      <c r="E92" s="208"/>
      <c r="F92" s="208"/>
      <c r="G92" s="208"/>
      <c r="H92" s="208"/>
      <c r="I92" s="209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</row>
    <row r="93" spans="1:32" s="2" customFormat="1">
      <c r="A93" s="199" t="s">
        <v>66</v>
      </c>
      <c r="B93" s="200"/>
      <c r="C93" s="200"/>
      <c r="D93" s="200"/>
      <c r="E93" s="200"/>
      <c r="F93" s="200"/>
      <c r="G93" s="200"/>
      <c r="H93" s="200" t="s">
        <v>67</v>
      </c>
      <c r="I93" s="20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</row>
    <row r="94" spans="1:32" s="2" customFormat="1">
      <c r="A94" s="185" t="s">
        <v>79</v>
      </c>
      <c r="B94" s="186"/>
      <c r="C94" s="186"/>
      <c r="D94" s="186"/>
      <c r="E94" s="186"/>
      <c r="F94" s="186"/>
      <c r="G94" s="186"/>
      <c r="H94" s="24" t="s">
        <v>80</v>
      </c>
      <c r="I94" s="32" t="s">
        <v>81</v>
      </c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</row>
    <row r="95" spans="1:32" s="2" customFormat="1">
      <c r="A95" s="22" t="s">
        <v>42</v>
      </c>
      <c r="B95" s="176" t="s">
        <v>115</v>
      </c>
      <c r="C95" s="176"/>
      <c r="D95" s="176"/>
      <c r="E95" s="176"/>
      <c r="F95" s="176"/>
      <c r="G95" s="176"/>
      <c r="H95" s="26">
        <v>9.2999999999999992E-3</v>
      </c>
      <c r="I95" s="33">
        <f>H95*I90</f>
        <v>32.536912214617132</v>
      </c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</row>
    <row r="96" spans="1:32">
      <c r="A96" s="22" t="s">
        <v>45</v>
      </c>
      <c r="B96" s="176" t="s">
        <v>116</v>
      </c>
      <c r="C96" s="176"/>
      <c r="D96" s="176"/>
      <c r="E96" s="176"/>
      <c r="F96" s="176"/>
      <c r="G96" s="176"/>
      <c r="H96" s="26">
        <v>2.8E-3</v>
      </c>
      <c r="I96" s="33">
        <f>H96*I90</f>
        <v>9.7960595914976309</v>
      </c>
    </row>
    <row r="97" spans="1:9">
      <c r="A97" s="22" t="s">
        <v>48</v>
      </c>
      <c r="B97" s="176" t="s">
        <v>117</v>
      </c>
      <c r="C97" s="176"/>
      <c r="D97" s="176"/>
      <c r="E97" s="176"/>
      <c r="F97" s="176"/>
      <c r="G97" s="176"/>
      <c r="H97" s="26">
        <v>2.0000000000000001E-4</v>
      </c>
      <c r="I97" s="33">
        <f>H97*I90</f>
        <v>0.69971854224983088</v>
      </c>
    </row>
    <row r="98" spans="1:9">
      <c r="A98" s="22" t="s">
        <v>50</v>
      </c>
      <c r="B98" s="176" t="s">
        <v>118</v>
      </c>
      <c r="C98" s="176"/>
      <c r="D98" s="176"/>
      <c r="E98" s="176"/>
      <c r="F98" s="176"/>
      <c r="G98" s="176"/>
      <c r="H98" s="26">
        <v>3.3E-3</v>
      </c>
      <c r="I98" s="33">
        <f>H98*I90</f>
        <v>11.545355947122209</v>
      </c>
    </row>
    <row r="99" spans="1:9">
      <c r="A99" s="22" t="s">
        <v>52</v>
      </c>
      <c r="B99" s="176" t="s">
        <v>119</v>
      </c>
      <c r="C99" s="176"/>
      <c r="D99" s="176"/>
      <c r="E99" s="176"/>
      <c r="F99" s="176"/>
      <c r="G99" s="176"/>
      <c r="H99" s="26">
        <v>6.9999999999999999E-4</v>
      </c>
      <c r="I99" s="33">
        <f>H99*I90</f>
        <v>2.4490148978744077</v>
      </c>
    </row>
    <row r="100" spans="1:9">
      <c r="A100" s="22" t="s">
        <v>54</v>
      </c>
      <c r="B100" s="176" t="s">
        <v>120</v>
      </c>
      <c r="C100" s="176"/>
      <c r="D100" s="176"/>
      <c r="E100" s="176"/>
      <c r="F100" s="176"/>
      <c r="G100" s="176"/>
      <c r="H100" s="26">
        <v>4.1999999999999997E-3</v>
      </c>
      <c r="I100" s="33">
        <f>H100*I90</f>
        <v>14.694089387246446</v>
      </c>
    </row>
    <row r="101" spans="1:9">
      <c r="A101" s="147" t="s">
        <v>76</v>
      </c>
      <c r="B101" s="148"/>
      <c r="C101" s="148"/>
      <c r="D101" s="148"/>
      <c r="E101" s="148"/>
      <c r="F101" s="148"/>
      <c r="G101" s="148"/>
      <c r="H101" s="41">
        <f>SUM(H95:H100)</f>
        <v>2.0499999999999997E-2</v>
      </c>
      <c r="I101" s="34">
        <f>SUM(I95:I100)</f>
        <v>71.721150580607656</v>
      </c>
    </row>
    <row r="102" spans="1:9">
      <c r="A102" s="203"/>
      <c r="B102" s="204"/>
      <c r="C102" s="204"/>
      <c r="D102" s="204"/>
      <c r="E102" s="204"/>
      <c r="F102" s="204"/>
      <c r="G102" s="204"/>
      <c r="H102" s="204"/>
      <c r="I102" s="205"/>
    </row>
    <row r="103" spans="1:9">
      <c r="A103" s="196" t="s">
        <v>121</v>
      </c>
      <c r="B103" s="197"/>
      <c r="C103" s="197"/>
      <c r="D103" s="197"/>
      <c r="E103" s="197"/>
      <c r="F103" s="197"/>
      <c r="G103" s="197"/>
      <c r="H103" s="197"/>
      <c r="I103" s="198"/>
    </row>
    <row r="104" spans="1:9">
      <c r="A104" s="199" t="s">
        <v>66</v>
      </c>
      <c r="B104" s="200"/>
      <c r="C104" s="200"/>
      <c r="D104" s="200"/>
      <c r="E104" s="200"/>
      <c r="F104" s="200"/>
      <c r="G104" s="200"/>
      <c r="H104" s="200" t="s">
        <v>67</v>
      </c>
      <c r="I104" s="201"/>
    </row>
    <row r="105" spans="1:9">
      <c r="A105" s="185" t="s">
        <v>122</v>
      </c>
      <c r="B105" s="186"/>
      <c r="C105" s="186"/>
      <c r="D105" s="186"/>
      <c r="E105" s="186"/>
      <c r="F105" s="186"/>
      <c r="G105" s="186"/>
      <c r="H105" s="24" t="s">
        <v>80</v>
      </c>
      <c r="I105" s="32" t="s">
        <v>81</v>
      </c>
    </row>
    <row r="106" spans="1:9" s="1" customFormat="1">
      <c r="A106" s="19" t="s">
        <v>42</v>
      </c>
      <c r="B106" s="202" t="s">
        <v>123</v>
      </c>
      <c r="C106" s="202"/>
      <c r="D106" s="202"/>
      <c r="E106" s="202"/>
      <c r="F106" s="202"/>
      <c r="G106" s="202"/>
      <c r="H106" s="46" t="s">
        <v>31</v>
      </c>
      <c r="I106" s="49">
        <v>0</v>
      </c>
    </row>
    <row r="107" spans="1:9">
      <c r="A107" s="147" t="s">
        <v>76</v>
      </c>
      <c r="B107" s="148"/>
      <c r="C107" s="148"/>
      <c r="D107" s="148"/>
      <c r="E107" s="148"/>
      <c r="F107" s="148"/>
      <c r="G107" s="148"/>
      <c r="H107" s="24"/>
      <c r="I107" s="34">
        <f>SUM(I106)</f>
        <v>0</v>
      </c>
    </row>
    <row r="108" spans="1:9">
      <c r="A108" s="203"/>
      <c r="B108" s="204"/>
      <c r="C108" s="204"/>
      <c r="D108" s="204"/>
      <c r="E108" s="204"/>
      <c r="F108" s="204"/>
      <c r="G108" s="204"/>
      <c r="H108" s="204"/>
      <c r="I108" s="205"/>
    </row>
    <row r="109" spans="1:9">
      <c r="A109" s="196" t="s">
        <v>124</v>
      </c>
      <c r="B109" s="197"/>
      <c r="C109" s="197"/>
      <c r="D109" s="197"/>
      <c r="E109" s="197"/>
      <c r="F109" s="197"/>
      <c r="G109" s="197"/>
      <c r="H109" s="197"/>
      <c r="I109" s="198"/>
    </row>
    <row r="110" spans="1:9">
      <c r="A110" s="147" t="s">
        <v>66</v>
      </c>
      <c r="B110" s="148"/>
      <c r="C110" s="148"/>
      <c r="D110" s="148"/>
      <c r="E110" s="148"/>
      <c r="F110" s="148"/>
      <c r="G110" s="148"/>
      <c r="H110" s="200" t="s">
        <v>67</v>
      </c>
      <c r="I110" s="201"/>
    </row>
    <row r="111" spans="1:9">
      <c r="A111" s="185" t="s">
        <v>79</v>
      </c>
      <c r="B111" s="186"/>
      <c r="C111" s="186"/>
      <c r="D111" s="186"/>
      <c r="E111" s="186"/>
      <c r="F111" s="186"/>
      <c r="G111" s="186"/>
      <c r="H111" s="24" t="s">
        <v>80</v>
      </c>
      <c r="I111" s="32" t="s">
        <v>81</v>
      </c>
    </row>
    <row r="112" spans="1:9">
      <c r="A112" s="22" t="s">
        <v>125</v>
      </c>
      <c r="B112" s="187" t="s">
        <v>126</v>
      </c>
      <c r="C112" s="188"/>
      <c r="D112" s="188"/>
      <c r="E112" s="188"/>
      <c r="F112" s="188"/>
      <c r="G112" s="189"/>
      <c r="H112" s="39">
        <f>H101</f>
        <v>2.0499999999999997E-2</v>
      </c>
      <c r="I112" s="50">
        <f>I101</f>
        <v>71.721150580607656</v>
      </c>
    </row>
    <row r="113" spans="1:32">
      <c r="A113" s="22" t="s">
        <v>127</v>
      </c>
      <c r="B113" s="187" t="s">
        <v>128</v>
      </c>
      <c r="C113" s="188"/>
      <c r="D113" s="188"/>
      <c r="E113" s="188"/>
      <c r="F113" s="188"/>
      <c r="G113" s="189"/>
      <c r="H113" s="40"/>
      <c r="I113" s="50">
        <f>I107</f>
        <v>0</v>
      </c>
    </row>
    <row r="114" spans="1:32">
      <c r="A114" s="179" t="s">
        <v>76</v>
      </c>
      <c r="B114" s="180"/>
      <c r="C114" s="180"/>
      <c r="D114" s="180"/>
      <c r="E114" s="180"/>
      <c r="F114" s="180"/>
      <c r="G114" s="181"/>
      <c r="H114" s="24"/>
      <c r="I114" s="51">
        <f>SUM(I112:I113)</f>
        <v>71.721150580607656</v>
      </c>
    </row>
    <row r="115" spans="1:32">
      <c r="A115" s="190"/>
      <c r="B115" s="191"/>
      <c r="C115" s="191"/>
      <c r="D115" s="191"/>
      <c r="E115" s="191"/>
      <c r="F115" s="191"/>
      <c r="G115" s="191"/>
      <c r="H115" s="191"/>
      <c r="I115" s="192"/>
    </row>
    <row r="116" spans="1:32">
      <c r="A116" s="160" t="s">
        <v>129</v>
      </c>
      <c r="B116" s="161"/>
      <c r="C116" s="161"/>
      <c r="D116" s="161"/>
      <c r="E116" s="161"/>
      <c r="F116" s="161"/>
      <c r="G116" s="161"/>
      <c r="H116" s="161"/>
      <c r="I116" s="162"/>
    </row>
    <row r="117" spans="1:32">
      <c r="A117" s="193" t="s">
        <v>66</v>
      </c>
      <c r="B117" s="194"/>
      <c r="C117" s="194"/>
      <c r="D117" s="194"/>
      <c r="E117" s="194"/>
      <c r="F117" s="194"/>
      <c r="G117" s="194"/>
      <c r="H117" s="194" t="s">
        <v>67</v>
      </c>
      <c r="I117" s="195"/>
    </row>
    <row r="118" spans="1:32">
      <c r="A118" s="22" t="s">
        <v>42</v>
      </c>
      <c r="B118" s="176" t="s">
        <v>130</v>
      </c>
      <c r="C118" s="176"/>
      <c r="D118" s="176"/>
      <c r="E118" s="176"/>
      <c r="F118" s="176"/>
      <c r="G118" s="176"/>
      <c r="H118" s="177">
        <v>22.58</v>
      </c>
      <c r="I118" s="178"/>
    </row>
    <row r="119" spans="1:32">
      <c r="A119" s="22" t="s">
        <v>45</v>
      </c>
      <c r="B119" s="176" t="s">
        <v>131</v>
      </c>
      <c r="C119" s="176"/>
      <c r="D119" s="176"/>
      <c r="E119" s="176"/>
      <c r="F119" s="176"/>
      <c r="G119" s="176"/>
      <c r="H119" s="177"/>
      <c r="I119" s="178"/>
    </row>
    <row r="120" spans="1:32">
      <c r="A120" s="22" t="s">
        <v>48</v>
      </c>
      <c r="B120" s="176" t="s">
        <v>132</v>
      </c>
      <c r="C120" s="176"/>
      <c r="D120" s="176"/>
      <c r="E120" s="176"/>
      <c r="F120" s="176"/>
      <c r="G120" s="176"/>
      <c r="H120" s="177"/>
      <c r="I120" s="178"/>
    </row>
    <row r="121" spans="1:32">
      <c r="A121" s="22" t="s">
        <v>50</v>
      </c>
      <c r="B121" s="176" t="s">
        <v>165</v>
      </c>
      <c r="C121" s="176"/>
      <c r="D121" s="176"/>
      <c r="E121" s="176"/>
      <c r="F121" s="176"/>
      <c r="G121" s="176"/>
      <c r="H121" s="177">
        <v>28.5</v>
      </c>
      <c r="I121" s="178"/>
    </row>
    <row r="122" spans="1:32">
      <c r="A122" s="179" t="s">
        <v>76</v>
      </c>
      <c r="B122" s="180"/>
      <c r="C122" s="180"/>
      <c r="D122" s="180"/>
      <c r="E122" s="180"/>
      <c r="F122" s="180"/>
      <c r="G122" s="181"/>
      <c r="H122" s="182">
        <f>SUM(H118:I121)</f>
        <v>51.08</v>
      </c>
      <c r="I122" s="183"/>
    </row>
    <row r="123" spans="1:32">
      <c r="A123" s="25"/>
      <c r="B123" s="180"/>
      <c r="C123" s="180"/>
      <c r="D123" s="180"/>
      <c r="E123" s="180"/>
      <c r="F123" s="180"/>
      <c r="G123" s="180"/>
      <c r="H123" s="180"/>
      <c r="I123" s="184"/>
    </row>
    <row r="124" spans="1:32" s="2" customFormat="1">
      <c r="A124" s="158" t="s">
        <v>134</v>
      </c>
      <c r="B124" s="159"/>
      <c r="C124" s="159"/>
      <c r="D124" s="159"/>
      <c r="E124" s="159"/>
      <c r="F124" s="159"/>
      <c r="G124" s="159"/>
      <c r="H124" s="45"/>
      <c r="I124" s="48">
        <f>$I$88+$I$77+$H$38+$I$114+$H$122</f>
        <v>3621.3938618297616</v>
      </c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</row>
    <row r="125" spans="1:32">
      <c r="A125" s="160" t="s">
        <v>135</v>
      </c>
      <c r="B125" s="161"/>
      <c r="C125" s="161"/>
      <c r="D125" s="161"/>
      <c r="E125" s="161"/>
      <c r="F125" s="161"/>
      <c r="G125" s="161"/>
      <c r="H125" s="161"/>
      <c r="I125" s="162"/>
    </row>
    <row r="126" spans="1:32">
      <c r="A126" s="163" t="s">
        <v>66</v>
      </c>
      <c r="B126" s="164"/>
      <c r="C126" s="164"/>
      <c r="D126" s="164"/>
      <c r="E126" s="164"/>
      <c r="F126" s="164"/>
      <c r="G126" s="164"/>
      <c r="H126" s="164" t="s">
        <v>67</v>
      </c>
      <c r="I126" s="165"/>
    </row>
    <row r="127" spans="1:32">
      <c r="A127" s="166" t="s">
        <v>79</v>
      </c>
      <c r="B127" s="167"/>
      <c r="C127" s="167"/>
      <c r="D127" s="167"/>
      <c r="E127" s="167"/>
      <c r="F127" s="167"/>
      <c r="G127" s="167"/>
      <c r="H127" s="47" t="s">
        <v>80</v>
      </c>
      <c r="I127" s="52" t="s">
        <v>81</v>
      </c>
    </row>
    <row r="128" spans="1:32">
      <c r="A128" s="53" t="s">
        <v>42</v>
      </c>
      <c r="B128" s="168" t="s">
        <v>136</v>
      </c>
      <c r="C128" s="169"/>
      <c r="D128" s="169"/>
      <c r="E128" s="169"/>
      <c r="F128" s="169"/>
      <c r="G128" s="170"/>
      <c r="H128" s="28">
        <v>9.1000000000000004E-3</v>
      </c>
      <c r="I128" s="35">
        <f>H128*$I$124</f>
        <v>32.954684142650834</v>
      </c>
    </row>
    <row r="129" spans="1:32">
      <c r="A129" s="53" t="s">
        <v>45</v>
      </c>
      <c r="B129" s="168" t="s">
        <v>137</v>
      </c>
      <c r="C129" s="169"/>
      <c r="D129" s="169"/>
      <c r="E129" s="169"/>
      <c r="F129" s="169"/>
      <c r="G129" s="170"/>
      <c r="H129" s="28">
        <v>0.01</v>
      </c>
      <c r="I129" s="35">
        <f>H129*($I$128+$I$124)</f>
        <v>36.543485459724124</v>
      </c>
    </row>
    <row r="130" spans="1:32">
      <c r="A130" s="54" t="s">
        <v>48</v>
      </c>
      <c r="B130" s="168" t="s">
        <v>138</v>
      </c>
      <c r="C130" s="171"/>
      <c r="D130" s="171"/>
      <c r="E130" s="171"/>
      <c r="F130" s="171"/>
      <c r="G130" s="172"/>
      <c r="H130" s="28">
        <v>3.27E-2</v>
      </c>
      <c r="I130" s="76">
        <f>(SUM($I$124+$I$128+$I$129)*H130)/(100%-(SUM($H$130:$H$132)))</f>
        <v>132.59961484050854</v>
      </c>
    </row>
    <row r="131" spans="1:32">
      <c r="A131" s="54"/>
      <c r="B131" s="173" t="s">
        <v>139</v>
      </c>
      <c r="C131" s="174"/>
      <c r="D131" s="174"/>
      <c r="E131" s="174"/>
      <c r="F131" s="174"/>
      <c r="G131" s="175"/>
      <c r="H131" s="29">
        <v>7.1000000000000004E-3</v>
      </c>
      <c r="I131" s="76">
        <f>(SUM($I$124+$I$128+$I$129)*H131)/(100%-(SUM($H$130:$H$132)))</f>
        <v>28.790742060171581</v>
      </c>
    </row>
    <row r="132" spans="1:32">
      <c r="A132" s="54" t="s">
        <v>50</v>
      </c>
      <c r="B132" s="144" t="s">
        <v>140</v>
      </c>
      <c r="C132" s="145"/>
      <c r="D132" s="145"/>
      <c r="E132" s="145"/>
      <c r="F132" s="145"/>
      <c r="G132" s="146"/>
      <c r="H132" s="55">
        <v>0.05</v>
      </c>
      <c r="I132" s="76">
        <f>(SUM($I$124+$I$128+$I$129)*H132)/(100%-(SUM($H$130:$H$132)))</f>
        <v>202.75170464909564</v>
      </c>
    </row>
    <row r="133" spans="1:32">
      <c r="A133" s="147" t="s">
        <v>76</v>
      </c>
      <c r="B133" s="148"/>
      <c r="C133" s="148"/>
      <c r="D133" s="148"/>
      <c r="E133" s="148"/>
      <c r="F133" s="148"/>
      <c r="G133" s="148"/>
      <c r="H133" s="56">
        <f>SUM(H128:H132)</f>
        <v>0.1089</v>
      </c>
      <c r="I133" s="77">
        <f>SUM(I128:I132)</f>
        <v>433.6402311521507</v>
      </c>
    </row>
    <row r="134" spans="1:32">
      <c r="A134" s="149" t="s">
        <v>141</v>
      </c>
      <c r="B134" s="150"/>
      <c r="C134" s="150"/>
      <c r="D134" s="150"/>
      <c r="E134" s="150"/>
      <c r="F134" s="150"/>
      <c r="G134" s="151"/>
      <c r="H134" s="57">
        <f>(H128+100%)*(H129+100%)/(100%-(SUM(H130:H132)))-100%</f>
        <v>0.11974401230498821</v>
      </c>
      <c r="I134" s="78">
        <f>H134*SUM($I$124)</f>
        <v>433.64023115215173</v>
      </c>
      <c r="N134" s="79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</row>
    <row r="135" spans="1:32">
      <c r="A135" s="152" t="s">
        <v>142</v>
      </c>
      <c r="B135" s="153"/>
      <c r="C135" s="153"/>
      <c r="D135" s="153"/>
      <c r="E135" s="153"/>
      <c r="F135" s="153"/>
      <c r="G135" s="153"/>
      <c r="H135" s="153"/>
      <c r="I135" s="154"/>
    </row>
    <row r="136" spans="1:32">
      <c r="A136" s="58" t="s">
        <v>143</v>
      </c>
      <c r="B136" s="59"/>
      <c r="C136" s="59"/>
      <c r="D136" s="59"/>
      <c r="E136" s="59"/>
      <c r="F136" s="59"/>
      <c r="G136" s="59"/>
      <c r="H136" s="59"/>
      <c r="I136" s="80"/>
    </row>
    <row r="137" spans="1:32">
      <c r="A137" s="155" t="s">
        <v>66</v>
      </c>
      <c r="B137" s="156"/>
      <c r="C137" s="156"/>
      <c r="D137" s="156"/>
      <c r="E137" s="156"/>
      <c r="F137" s="156"/>
      <c r="G137" s="156"/>
      <c r="H137" s="156" t="s">
        <v>67</v>
      </c>
      <c r="I137" s="157"/>
    </row>
    <row r="138" spans="1:32">
      <c r="A138" s="60" t="s">
        <v>42</v>
      </c>
      <c r="B138" s="131" t="s">
        <v>144</v>
      </c>
      <c r="C138" s="132"/>
      <c r="D138" s="132"/>
      <c r="E138" s="132"/>
      <c r="F138" s="132"/>
      <c r="G138" s="133"/>
      <c r="H138" s="134">
        <f>H38</f>
        <v>1659.47</v>
      </c>
      <c r="I138" s="135"/>
    </row>
    <row r="139" spans="1:32">
      <c r="A139" s="60" t="s">
        <v>45</v>
      </c>
      <c r="B139" s="131" t="s">
        <v>145</v>
      </c>
      <c r="C139" s="132"/>
      <c r="D139" s="132"/>
      <c r="E139" s="132"/>
      <c r="F139" s="132"/>
      <c r="G139" s="133"/>
      <c r="H139" s="134">
        <f>I77</f>
        <v>1728.4040069309519</v>
      </c>
      <c r="I139" s="135"/>
    </row>
    <row r="140" spans="1:32">
      <c r="A140" s="60" t="s">
        <v>48</v>
      </c>
      <c r="B140" s="131" t="s">
        <v>146</v>
      </c>
      <c r="C140" s="132"/>
      <c r="D140" s="132"/>
      <c r="E140" s="132"/>
      <c r="F140" s="132"/>
      <c r="G140" s="133"/>
      <c r="H140" s="134">
        <f>I88</f>
        <v>110.718704318202</v>
      </c>
      <c r="I140" s="135"/>
    </row>
    <row r="141" spans="1:32">
      <c r="A141" s="60" t="s">
        <v>50</v>
      </c>
      <c r="B141" s="131" t="s">
        <v>147</v>
      </c>
      <c r="C141" s="132"/>
      <c r="D141" s="132"/>
      <c r="E141" s="132"/>
      <c r="F141" s="132"/>
      <c r="G141" s="133"/>
      <c r="H141" s="134">
        <f>I114</f>
        <v>71.721150580607656</v>
      </c>
      <c r="I141" s="135"/>
    </row>
    <row r="142" spans="1:32">
      <c r="A142" s="60" t="s">
        <v>52</v>
      </c>
      <c r="B142" s="131" t="s">
        <v>148</v>
      </c>
      <c r="C142" s="132"/>
      <c r="D142" s="132"/>
      <c r="E142" s="132"/>
      <c r="F142" s="132"/>
      <c r="G142" s="133"/>
      <c r="H142" s="134">
        <f>H122</f>
        <v>51.08</v>
      </c>
      <c r="I142" s="135"/>
    </row>
    <row r="143" spans="1:32">
      <c r="A143" s="136" t="s">
        <v>149</v>
      </c>
      <c r="B143" s="137"/>
      <c r="C143" s="137"/>
      <c r="D143" s="137"/>
      <c r="E143" s="137"/>
      <c r="F143" s="137"/>
      <c r="G143" s="138"/>
      <c r="H143" s="139">
        <f>SUM(H138:I142)</f>
        <v>3621.3938618297616</v>
      </c>
      <c r="I143" s="140"/>
    </row>
    <row r="144" spans="1:32">
      <c r="A144" s="61" t="s">
        <v>54</v>
      </c>
      <c r="B144" s="141" t="s">
        <v>150</v>
      </c>
      <c r="C144" s="141"/>
      <c r="D144" s="141"/>
      <c r="E144" s="141"/>
      <c r="F144" s="141"/>
      <c r="G144" s="141"/>
      <c r="H144" s="142">
        <f>I133</f>
        <v>433.6402311521507</v>
      </c>
      <c r="I144" s="143"/>
    </row>
    <row r="145" spans="1:32">
      <c r="A145" s="62" t="s">
        <v>58</v>
      </c>
      <c r="B145" s="119" t="s">
        <v>151</v>
      </c>
      <c r="C145" s="120"/>
      <c r="D145" s="120"/>
      <c r="E145" s="120"/>
      <c r="F145" s="120"/>
      <c r="G145" s="120"/>
      <c r="H145" s="121">
        <f>H143+H144</f>
        <v>4055.0340929819122</v>
      </c>
      <c r="I145" s="122"/>
    </row>
    <row r="146" spans="1:32">
      <c r="A146" s="63" t="s">
        <v>59</v>
      </c>
      <c r="B146" s="123" t="s">
        <v>152</v>
      </c>
      <c r="C146" s="123"/>
      <c r="D146" s="123"/>
      <c r="E146" s="123"/>
      <c r="F146" s="123"/>
      <c r="G146" s="123"/>
      <c r="H146" s="124">
        <f>$E$26</f>
        <v>1</v>
      </c>
      <c r="I146" s="125"/>
      <c r="M146" s="81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</row>
    <row r="147" spans="1:32">
      <c r="A147" s="62" t="s">
        <v>63</v>
      </c>
      <c r="B147" s="119" t="s">
        <v>153</v>
      </c>
      <c r="C147" s="120"/>
      <c r="D147" s="120"/>
      <c r="E147" s="120"/>
      <c r="F147" s="120"/>
      <c r="G147" s="120"/>
      <c r="H147" s="126">
        <f>$H$145*$H$146</f>
        <v>4055.0340929819122</v>
      </c>
      <c r="I147" s="127"/>
      <c r="M147" s="81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</row>
    <row r="148" spans="1:32" s="3" customFormat="1"/>
    <row r="149" spans="1:32" s="3" customFormat="1">
      <c r="F149" s="64" t="s">
        <v>155</v>
      </c>
      <c r="G149" s="65"/>
      <c r="H149" s="66"/>
    </row>
    <row r="150" spans="1:32" s="3" customFormat="1">
      <c r="B150" s="128" t="s">
        <v>184</v>
      </c>
      <c r="C150" s="129"/>
      <c r="D150" s="130"/>
      <c r="F150" s="67" t="s">
        <v>156</v>
      </c>
      <c r="G150" s="68"/>
      <c r="H150" s="69">
        <f>H145</f>
        <v>4055.0340929819122</v>
      </c>
      <c r="I150" s="82"/>
    </row>
    <row r="151" spans="1:32" s="3" customFormat="1">
      <c r="F151" s="67" t="s">
        <v>157</v>
      </c>
      <c r="G151" s="68"/>
      <c r="H151" s="69">
        <v>3985.62</v>
      </c>
    </row>
    <row r="152" spans="1:32" s="3" customFormat="1">
      <c r="F152" s="70" t="s">
        <v>158</v>
      </c>
      <c r="G152" s="71"/>
      <c r="H152" s="72">
        <f>H150-H151</f>
        <v>69.41409298191229</v>
      </c>
    </row>
    <row r="153" spans="1:32">
      <c r="A153" s="73"/>
      <c r="B153" s="73"/>
      <c r="C153" s="73"/>
      <c r="D153" s="73"/>
      <c r="E153" s="3"/>
      <c r="F153" s="3"/>
      <c r="G153" s="74"/>
      <c r="H153" s="74"/>
      <c r="I153" s="83"/>
      <c r="J153" s="73"/>
      <c r="K153" s="73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</row>
    <row r="154" spans="1:32" ht="18" customHeight="1">
      <c r="D154" s="75"/>
      <c r="E154" s="73"/>
      <c r="F154" s="73"/>
      <c r="G154" s="73"/>
      <c r="H154" s="73"/>
      <c r="I154" s="73"/>
      <c r="J154" s="75"/>
      <c r="K154" s="75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</row>
  </sheetData>
  <mergeCells count="207">
    <mergeCell ref="C1:I1"/>
    <mergeCell ref="C2:I2"/>
    <mergeCell ref="C3:I3"/>
    <mergeCell ref="C4:I4"/>
    <mergeCell ref="A5:I5"/>
    <mergeCell ref="A6:D6"/>
    <mergeCell ref="E6:I6"/>
    <mergeCell ref="A7:D7"/>
    <mergeCell ref="E7:I7"/>
    <mergeCell ref="A8:D8"/>
    <mergeCell ref="E8:I8"/>
    <mergeCell ref="A9:D9"/>
    <mergeCell ref="E9:I9"/>
    <mergeCell ref="A10:D10"/>
    <mergeCell ref="E10:I10"/>
    <mergeCell ref="A11:D11"/>
    <mergeCell ref="E11:I11"/>
    <mergeCell ref="A12:D12"/>
    <mergeCell ref="E12:I12"/>
    <mergeCell ref="H13:I13"/>
    <mergeCell ref="H14:I14"/>
    <mergeCell ref="H15:I15"/>
    <mergeCell ref="H16:I16"/>
    <mergeCell ref="B18:G18"/>
    <mergeCell ref="H18:I18"/>
    <mergeCell ref="B19:G19"/>
    <mergeCell ref="H19:I19"/>
    <mergeCell ref="B20:G20"/>
    <mergeCell ref="H20:I20"/>
    <mergeCell ref="B21:G21"/>
    <mergeCell ref="H21:I21"/>
    <mergeCell ref="B22:G22"/>
    <mergeCell ref="H22:I22"/>
    <mergeCell ref="B23:D23"/>
    <mergeCell ref="E23:G23"/>
    <mergeCell ref="H23:I23"/>
    <mergeCell ref="B24:D24"/>
    <mergeCell ref="E24:G24"/>
    <mergeCell ref="H24:I24"/>
    <mergeCell ref="B25:D25"/>
    <mergeCell ref="E25:G25"/>
    <mergeCell ref="H25:I25"/>
    <mergeCell ref="B26:D26"/>
    <mergeCell ref="E26:G26"/>
    <mergeCell ref="H26:I26"/>
    <mergeCell ref="A27:I27"/>
    <mergeCell ref="A28:I28"/>
    <mergeCell ref="A29:G29"/>
    <mergeCell ref="H29:I29"/>
    <mergeCell ref="B30:G30"/>
    <mergeCell ref="H30:I30"/>
    <mergeCell ref="B31:G31"/>
    <mergeCell ref="H31:I31"/>
    <mergeCell ref="B32:G32"/>
    <mergeCell ref="H32:I32"/>
    <mergeCell ref="B33:G33"/>
    <mergeCell ref="H33:I33"/>
    <mergeCell ref="B34:G34"/>
    <mergeCell ref="H34:I34"/>
    <mergeCell ref="B35:G35"/>
    <mergeCell ref="H35:I35"/>
    <mergeCell ref="B36:G36"/>
    <mergeCell ref="H36:I36"/>
    <mergeCell ref="B37:G37"/>
    <mergeCell ref="H37:I37"/>
    <mergeCell ref="A38:G38"/>
    <mergeCell ref="H38:I38"/>
    <mergeCell ref="A39:I39"/>
    <mergeCell ref="A40:I40"/>
    <mergeCell ref="A41:I41"/>
    <mergeCell ref="A42:G42"/>
    <mergeCell ref="H42:I42"/>
    <mergeCell ref="A43:G43"/>
    <mergeCell ref="B44:G44"/>
    <mergeCell ref="B45:G45"/>
    <mergeCell ref="A46:G46"/>
    <mergeCell ref="A47:I47"/>
    <mergeCell ref="A48:I48"/>
    <mergeCell ref="A49:G49"/>
    <mergeCell ref="H49:I49"/>
    <mergeCell ref="A50:G50"/>
    <mergeCell ref="B51:G51"/>
    <mergeCell ref="B52:G52"/>
    <mergeCell ref="B53:G53"/>
    <mergeCell ref="B54:G54"/>
    <mergeCell ref="B55:G55"/>
    <mergeCell ref="B56:G56"/>
    <mergeCell ref="B58:G58"/>
    <mergeCell ref="A59:G59"/>
    <mergeCell ref="A60:I60"/>
    <mergeCell ref="A61:I61"/>
    <mergeCell ref="A62:G62"/>
    <mergeCell ref="H62:I62"/>
    <mergeCell ref="B63:G63"/>
    <mergeCell ref="H63:I63"/>
    <mergeCell ref="B64:G64"/>
    <mergeCell ref="H64:I64"/>
    <mergeCell ref="B65:G65"/>
    <mergeCell ref="H65:I65"/>
    <mergeCell ref="B66:G66"/>
    <mergeCell ref="H66:I66"/>
    <mergeCell ref="B67:G67"/>
    <mergeCell ref="H67:I67"/>
    <mergeCell ref="B68:G68"/>
    <mergeCell ref="H68:I68"/>
    <mergeCell ref="A69:G69"/>
    <mergeCell ref="H69:I69"/>
    <mergeCell ref="A70:I70"/>
    <mergeCell ref="A71:I71"/>
    <mergeCell ref="A72:G72"/>
    <mergeCell ref="H72:I72"/>
    <mergeCell ref="A73:G73"/>
    <mergeCell ref="B74:G74"/>
    <mergeCell ref="B75:G75"/>
    <mergeCell ref="B76:G76"/>
    <mergeCell ref="A77:G77"/>
    <mergeCell ref="A78:I78"/>
    <mergeCell ref="A79:I79"/>
    <mergeCell ref="A80:G80"/>
    <mergeCell ref="H80:I80"/>
    <mergeCell ref="A81:G81"/>
    <mergeCell ref="B82:G82"/>
    <mergeCell ref="B83:G83"/>
    <mergeCell ref="B84:G84"/>
    <mergeCell ref="B85:G85"/>
    <mergeCell ref="B86:G86"/>
    <mergeCell ref="B87:G87"/>
    <mergeCell ref="A88:G88"/>
    <mergeCell ref="A90:G90"/>
    <mergeCell ref="A91:I91"/>
    <mergeCell ref="A92:I92"/>
    <mergeCell ref="A93:G93"/>
    <mergeCell ref="H93:I93"/>
    <mergeCell ref="A94:G94"/>
    <mergeCell ref="B95:G95"/>
    <mergeCell ref="B96:G96"/>
    <mergeCell ref="B97:G97"/>
    <mergeCell ref="B98:G98"/>
    <mergeCell ref="B99:G99"/>
    <mergeCell ref="B100:G100"/>
    <mergeCell ref="A101:G101"/>
    <mergeCell ref="A102:I102"/>
    <mergeCell ref="A103:I103"/>
    <mergeCell ref="A104:G104"/>
    <mergeCell ref="H104:I104"/>
    <mergeCell ref="A105:G105"/>
    <mergeCell ref="B106:G106"/>
    <mergeCell ref="A107:G107"/>
    <mergeCell ref="A108:I108"/>
    <mergeCell ref="A109:I109"/>
    <mergeCell ref="A110:G110"/>
    <mergeCell ref="H110:I110"/>
    <mergeCell ref="A111:G111"/>
    <mergeCell ref="B112:G112"/>
    <mergeCell ref="B113:G113"/>
    <mergeCell ref="A114:G114"/>
    <mergeCell ref="A115:I115"/>
    <mergeCell ref="A116:I116"/>
    <mergeCell ref="A117:G117"/>
    <mergeCell ref="H117:I117"/>
    <mergeCell ref="B118:G118"/>
    <mergeCell ref="H118:I118"/>
    <mergeCell ref="B119:G119"/>
    <mergeCell ref="H119:I119"/>
    <mergeCell ref="B120:G120"/>
    <mergeCell ref="H120:I120"/>
    <mergeCell ref="B121:G121"/>
    <mergeCell ref="H121:I121"/>
    <mergeCell ref="A122:G122"/>
    <mergeCell ref="H122:I122"/>
    <mergeCell ref="B123:I123"/>
    <mergeCell ref="A124:G124"/>
    <mergeCell ref="A125:I125"/>
    <mergeCell ref="A126:G126"/>
    <mergeCell ref="H126:I126"/>
    <mergeCell ref="A127:G127"/>
    <mergeCell ref="B128:G128"/>
    <mergeCell ref="B129:G129"/>
    <mergeCell ref="B130:G130"/>
    <mergeCell ref="B131:G131"/>
    <mergeCell ref="B132:G132"/>
    <mergeCell ref="A133:G133"/>
    <mergeCell ref="A134:G134"/>
    <mergeCell ref="A135:I135"/>
    <mergeCell ref="A137:G137"/>
    <mergeCell ref="H137:I137"/>
    <mergeCell ref="B138:G138"/>
    <mergeCell ref="H138:I138"/>
    <mergeCell ref="B139:G139"/>
    <mergeCell ref="H139:I139"/>
    <mergeCell ref="B145:G145"/>
    <mergeCell ref="H145:I145"/>
    <mergeCell ref="B146:G146"/>
    <mergeCell ref="H146:I146"/>
    <mergeCell ref="B147:G147"/>
    <mergeCell ref="H147:I147"/>
    <mergeCell ref="B150:D150"/>
    <mergeCell ref="B140:G140"/>
    <mergeCell ref="H140:I140"/>
    <mergeCell ref="B141:G141"/>
    <mergeCell ref="H141:I141"/>
    <mergeCell ref="B142:G142"/>
    <mergeCell ref="H142:I142"/>
    <mergeCell ref="A143:G143"/>
    <mergeCell ref="H143:I143"/>
    <mergeCell ref="B144:G144"/>
    <mergeCell ref="H144:I144"/>
  </mergeCells>
  <pageMargins left="0.7" right="0.7" top="0.75" bottom="0.75" header="0.3" footer="0.3"/>
  <pageSetup paperSize="9" scale="56" fitToHeight="0" orientation="portrait" r:id="rId1"/>
  <headerFooter>
    <oddHeader>&amp;C&amp;F</oddHeader>
    <oddFooter>&amp;C&amp;A&amp;RPágina 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54"/>
  <sheetViews>
    <sheetView showGridLines="0" zoomScale="115" zoomScaleNormal="115" workbookViewId="0">
      <selection activeCell="J15" sqref="J15"/>
    </sheetView>
  </sheetViews>
  <sheetFormatPr defaultColWidth="12.54296875" defaultRowHeight="15.5"/>
  <cols>
    <col min="1" max="1" width="12.54296875" style="4"/>
    <col min="2" max="2" width="20.453125" style="4" customWidth="1"/>
    <col min="3" max="5" width="12.54296875" style="4"/>
    <col min="6" max="6" width="18.7265625" style="4" customWidth="1"/>
    <col min="7" max="7" width="20.453125" style="4" customWidth="1"/>
    <col min="8" max="8" width="20.81640625" style="4" customWidth="1"/>
    <col min="9" max="9" width="18.81640625" style="4" customWidth="1"/>
    <col min="10" max="10" width="19.26953125" style="1" customWidth="1"/>
    <col min="11" max="32" width="12.54296875" style="1"/>
    <col min="33" max="16384" width="12.54296875" style="4"/>
  </cols>
  <sheetData>
    <row r="1" spans="1:9" ht="24.5" customHeight="1">
      <c r="A1" s="5"/>
      <c r="B1" s="6"/>
      <c r="C1" s="282" t="s">
        <v>18</v>
      </c>
      <c r="D1" s="283"/>
      <c r="E1" s="283"/>
      <c r="F1" s="283"/>
      <c r="G1" s="283"/>
      <c r="H1" s="283"/>
      <c r="I1" s="284"/>
    </row>
    <row r="2" spans="1:9" ht="24.5" customHeight="1">
      <c r="A2" s="7"/>
      <c r="B2" s="8"/>
      <c r="C2" s="285" t="s">
        <v>19</v>
      </c>
      <c r="D2" s="286"/>
      <c r="E2" s="286"/>
      <c r="F2" s="286"/>
      <c r="G2" s="286"/>
      <c r="H2" s="286"/>
      <c r="I2" s="287"/>
    </row>
    <row r="3" spans="1:9" ht="24.5" customHeight="1">
      <c r="A3" s="7"/>
      <c r="B3" s="8"/>
      <c r="C3" s="285" t="s">
        <v>185</v>
      </c>
      <c r="D3" s="286"/>
      <c r="E3" s="286"/>
      <c r="F3" s="286"/>
      <c r="G3" s="286"/>
      <c r="H3" s="286"/>
      <c r="I3" s="287"/>
    </row>
    <row r="4" spans="1:9" ht="24.5" customHeight="1">
      <c r="A4" s="7"/>
      <c r="B4" s="8"/>
      <c r="C4" s="288" t="s">
        <v>20</v>
      </c>
      <c r="D4" s="289"/>
      <c r="E4" s="289"/>
      <c r="F4" s="289"/>
      <c r="G4" s="289"/>
      <c r="H4" s="289"/>
      <c r="I4" s="290"/>
    </row>
    <row r="5" spans="1:9" ht="18" customHeight="1">
      <c r="A5" s="291" t="s">
        <v>21</v>
      </c>
      <c r="B5" s="292"/>
      <c r="C5" s="292"/>
      <c r="D5" s="292"/>
      <c r="E5" s="292"/>
      <c r="F5" s="292"/>
      <c r="G5" s="292"/>
      <c r="H5" s="292"/>
      <c r="I5" s="293"/>
    </row>
    <row r="6" spans="1:9">
      <c r="A6" s="294" t="s">
        <v>22</v>
      </c>
      <c r="B6" s="295"/>
      <c r="C6" s="295"/>
      <c r="D6" s="295"/>
      <c r="E6" s="164" t="s">
        <v>23</v>
      </c>
      <c r="F6" s="164"/>
      <c r="G6" s="164"/>
      <c r="H6" s="164"/>
      <c r="I6" s="165"/>
    </row>
    <row r="7" spans="1:9">
      <c r="A7" s="276" t="s">
        <v>24</v>
      </c>
      <c r="B7" s="277"/>
      <c r="C7" s="277"/>
      <c r="D7" s="277"/>
      <c r="E7" s="278" t="s">
        <v>25</v>
      </c>
      <c r="F7" s="278"/>
      <c r="G7" s="278"/>
      <c r="H7" s="278"/>
      <c r="I7" s="279"/>
    </row>
    <row r="8" spans="1:9">
      <c r="A8" s="166" t="s">
        <v>26</v>
      </c>
      <c r="B8" s="167"/>
      <c r="C8" s="167"/>
      <c r="D8" s="167"/>
      <c r="E8" s="274" t="s">
        <v>27</v>
      </c>
      <c r="F8" s="274"/>
      <c r="G8" s="274"/>
      <c r="H8" s="274"/>
      <c r="I8" s="275"/>
    </row>
    <row r="9" spans="1:9">
      <c r="A9" s="276" t="s">
        <v>28</v>
      </c>
      <c r="B9" s="277"/>
      <c r="C9" s="277"/>
      <c r="D9" s="277"/>
      <c r="E9" s="278" t="s">
        <v>166</v>
      </c>
      <c r="F9" s="278"/>
      <c r="G9" s="278"/>
      <c r="H9" s="278"/>
      <c r="I9" s="279"/>
    </row>
    <row r="10" spans="1:9">
      <c r="A10" s="166" t="s">
        <v>30</v>
      </c>
      <c r="B10" s="167"/>
      <c r="C10" s="167"/>
      <c r="D10" s="167"/>
      <c r="E10" s="280" t="s">
        <v>31</v>
      </c>
      <c r="F10" s="280"/>
      <c r="G10" s="280"/>
      <c r="H10" s="280"/>
      <c r="I10" s="281"/>
    </row>
    <row r="11" spans="1:9">
      <c r="A11" s="276" t="s">
        <v>32</v>
      </c>
      <c r="B11" s="277"/>
      <c r="C11" s="277"/>
      <c r="D11" s="277"/>
      <c r="E11" s="278" t="s">
        <v>31</v>
      </c>
      <c r="F11" s="278"/>
      <c r="G11" s="278"/>
      <c r="H11" s="278"/>
      <c r="I11" s="279"/>
    </row>
    <row r="12" spans="1:9">
      <c r="A12" s="166" t="s">
        <v>33</v>
      </c>
      <c r="B12" s="167"/>
      <c r="C12" s="167"/>
      <c r="D12" s="167"/>
      <c r="E12" s="156" t="s">
        <v>34</v>
      </c>
      <c r="F12" s="156"/>
      <c r="G12" s="156"/>
      <c r="H12" s="156"/>
      <c r="I12" s="157"/>
    </row>
    <row r="13" spans="1:9">
      <c r="A13" s="9" t="s">
        <v>35</v>
      </c>
      <c r="B13" s="10"/>
      <c r="C13" s="10"/>
      <c r="D13" s="10"/>
      <c r="E13" s="10"/>
      <c r="F13" s="10"/>
      <c r="G13" s="11"/>
      <c r="H13" s="260" t="s">
        <v>31</v>
      </c>
      <c r="I13" s="261"/>
    </row>
    <row r="14" spans="1:9">
      <c r="A14" s="12" t="s">
        <v>36</v>
      </c>
      <c r="B14" s="13"/>
      <c r="C14" s="13"/>
      <c r="D14" s="13"/>
      <c r="E14" s="13"/>
      <c r="F14" s="13"/>
      <c r="G14" s="14"/>
      <c r="H14" s="262" t="s">
        <v>31</v>
      </c>
      <c r="I14" s="263"/>
    </row>
    <row r="15" spans="1:9">
      <c r="A15" s="9" t="s">
        <v>37</v>
      </c>
      <c r="B15" s="10"/>
      <c r="C15" s="10"/>
      <c r="D15" s="10"/>
      <c r="E15" s="10"/>
      <c r="F15" s="10"/>
      <c r="G15" s="11"/>
      <c r="H15" s="264" t="s">
        <v>38</v>
      </c>
      <c r="I15" s="261"/>
    </row>
    <row r="16" spans="1:9">
      <c r="A16" s="12" t="s">
        <v>39</v>
      </c>
      <c r="B16" s="13"/>
      <c r="C16" s="13"/>
      <c r="D16" s="13"/>
      <c r="E16" s="13"/>
      <c r="F16" s="13"/>
      <c r="G16" s="14"/>
      <c r="H16" s="265" t="s">
        <v>40</v>
      </c>
      <c r="I16" s="266"/>
    </row>
    <row r="17" spans="1:9" ht="15" customHeight="1">
      <c r="A17" s="15" t="s">
        <v>41</v>
      </c>
      <c r="B17" s="16"/>
      <c r="C17" s="16"/>
      <c r="D17" s="16"/>
      <c r="E17" s="16"/>
      <c r="F17" s="16"/>
      <c r="G17" s="16"/>
      <c r="H17" s="16"/>
      <c r="I17" s="31"/>
    </row>
    <row r="18" spans="1:9" ht="15" customHeight="1">
      <c r="A18" s="17" t="s">
        <v>42</v>
      </c>
      <c r="B18" s="253" t="s">
        <v>43</v>
      </c>
      <c r="C18" s="253"/>
      <c r="D18" s="253"/>
      <c r="E18" s="253"/>
      <c r="F18" s="253"/>
      <c r="G18" s="253"/>
      <c r="H18" s="267" t="s">
        <v>44</v>
      </c>
      <c r="I18" s="268"/>
    </row>
    <row r="19" spans="1:9">
      <c r="A19" s="18" t="s">
        <v>45</v>
      </c>
      <c r="B19" s="269" t="s">
        <v>46</v>
      </c>
      <c r="C19" s="269"/>
      <c r="D19" s="269"/>
      <c r="E19" s="269"/>
      <c r="F19" s="269"/>
      <c r="G19" s="269"/>
      <c r="H19" s="270" t="s">
        <v>167</v>
      </c>
      <c r="I19" s="271"/>
    </row>
    <row r="20" spans="1:9">
      <c r="A20" s="19" t="s">
        <v>48</v>
      </c>
      <c r="B20" s="202" t="s">
        <v>49</v>
      </c>
      <c r="C20" s="202"/>
      <c r="D20" s="202"/>
      <c r="E20" s="202"/>
      <c r="F20" s="202"/>
      <c r="G20" s="202"/>
      <c r="H20" s="272">
        <v>1621</v>
      </c>
      <c r="I20" s="273"/>
    </row>
    <row r="21" spans="1:9">
      <c r="A21" s="21" t="s">
        <v>50</v>
      </c>
      <c r="B21" s="249" t="s">
        <v>51</v>
      </c>
      <c r="C21" s="250"/>
      <c r="D21" s="250"/>
      <c r="E21" s="250"/>
      <c r="F21" s="250"/>
      <c r="G21" s="250"/>
      <c r="H21" s="251">
        <v>1645.22</v>
      </c>
      <c r="I21" s="252"/>
    </row>
    <row r="22" spans="1:9">
      <c r="A22" s="17" t="s">
        <v>52</v>
      </c>
      <c r="B22" s="253" t="s">
        <v>53</v>
      </c>
      <c r="C22" s="253"/>
      <c r="D22" s="253"/>
      <c r="E22" s="253"/>
      <c r="F22" s="253"/>
      <c r="G22" s="253"/>
      <c r="H22" s="254">
        <v>46023</v>
      </c>
      <c r="I22" s="255"/>
    </row>
    <row r="23" spans="1:9">
      <c r="A23" s="18" t="s">
        <v>54</v>
      </c>
      <c r="B23" s="243" t="s">
        <v>55</v>
      </c>
      <c r="C23" s="243"/>
      <c r="D23" s="243"/>
      <c r="E23" s="243" t="s">
        <v>56</v>
      </c>
      <c r="F23" s="243"/>
      <c r="G23" s="243"/>
      <c r="H23" s="243" t="s">
        <v>57</v>
      </c>
      <c r="I23" s="256"/>
    </row>
    <row r="24" spans="1:9">
      <c r="A24" s="17" t="s">
        <v>58</v>
      </c>
      <c r="B24" s="257">
        <v>0.06</v>
      </c>
      <c r="C24" s="257"/>
      <c r="D24" s="257"/>
      <c r="E24" s="246">
        <v>44</v>
      </c>
      <c r="F24" s="246"/>
      <c r="G24" s="246"/>
      <c r="H24" s="258">
        <v>4</v>
      </c>
      <c r="I24" s="259"/>
    </row>
    <row r="25" spans="1:9">
      <c r="A25" s="18" t="s">
        <v>59</v>
      </c>
      <c r="B25" s="243" t="s">
        <v>60</v>
      </c>
      <c r="C25" s="243"/>
      <c r="D25" s="243"/>
      <c r="E25" s="243" t="s">
        <v>61</v>
      </c>
      <c r="F25" s="243"/>
      <c r="G25" s="243"/>
      <c r="H25" s="244" t="s">
        <v>62</v>
      </c>
      <c r="I25" s="245"/>
    </row>
    <row r="26" spans="1:9">
      <c r="A26" s="17" t="s">
        <v>63</v>
      </c>
      <c r="B26" s="246" t="s">
        <v>64</v>
      </c>
      <c r="C26" s="246"/>
      <c r="D26" s="246"/>
      <c r="E26" s="246">
        <v>1</v>
      </c>
      <c r="F26" s="246"/>
      <c r="G26" s="246"/>
      <c r="H26" s="247">
        <v>1</v>
      </c>
      <c r="I26" s="248"/>
    </row>
    <row r="27" spans="1:9">
      <c r="A27" s="238"/>
      <c r="B27" s="239"/>
      <c r="C27" s="239"/>
      <c r="D27" s="239"/>
      <c r="E27" s="239"/>
      <c r="F27" s="239"/>
      <c r="G27" s="239"/>
      <c r="H27" s="239"/>
      <c r="I27" s="240"/>
    </row>
    <row r="28" spans="1:9">
      <c r="A28" s="160" t="s">
        <v>65</v>
      </c>
      <c r="B28" s="161"/>
      <c r="C28" s="161"/>
      <c r="D28" s="161"/>
      <c r="E28" s="161"/>
      <c r="F28" s="161"/>
      <c r="G28" s="161"/>
      <c r="H28" s="161"/>
      <c r="I28" s="162"/>
    </row>
    <row r="29" spans="1:9">
      <c r="A29" s="193" t="s">
        <v>66</v>
      </c>
      <c r="B29" s="194"/>
      <c r="C29" s="194"/>
      <c r="D29" s="194"/>
      <c r="E29" s="194"/>
      <c r="F29" s="194"/>
      <c r="G29" s="194"/>
      <c r="H29" s="194" t="s">
        <v>67</v>
      </c>
      <c r="I29" s="195"/>
    </row>
    <row r="30" spans="1:9">
      <c r="A30" s="22" t="s">
        <v>42</v>
      </c>
      <c r="B30" s="187" t="s">
        <v>68</v>
      </c>
      <c r="C30" s="188"/>
      <c r="D30" s="188"/>
      <c r="E30" s="188"/>
      <c r="F30" s="188"/>
      <c r="G30" s="189"/>
      <c r="H30" s="234">
        <f>H21</f>
        <v>1645.22</v>
      </c>
      <c r="I30" s="235"/>
    </row>
    <row r="31" spans="1:9">
      <c r="A31" s="23" t="s">
        <v>45</v>
      </c>
      <c r="B31" s="231" t="s">
        <v>69</v>
      </c>
      <c r="C31" s="232"/>
      <c r="D31" s="232"/>
      <c r="E31" s="232"/>
      <c r="F31" s="232"/>
      <c r="G31" s="233"/>
      <c r="H31" s="234"/>
      <c r="I31" s="235"/>
    </row>
    <row r="32" spans="1:9">
      <c r="A32" s="22" t="s">
        <v>48</v>
      </c>
      <c r="B32" s="187" t="s">
        <v>70</v>
      </c>
      <c r="C32" s="188"/>
      <c r="D32" s="188"/>
      <c r="E32" s="188"/>
      <c r="F32" s="188"/>
      <c r="G32" s="189"/>
      <c r="H32" s="241">
        <v>0</v>
      </c>
      <c r="I32" s="242"/>
    </row>
    <row r="33" spans="1:9">
      <c r="A33" s="23" t="s">
        <v>50</v>
      </c>
      <c r="B33" s="231" t="s">
        <v>71</v>
      </c>
      <c r="C33" s="232"/>
      <c r="D33" s="232"/>
      <c r="E33" s="232"/>
      <c r="F33" s="232"/>
      <c r="G33" s="233"/>
      <c r="H33" s="234"/>
      <c r="I33" s="235"/>
    </row>
    <row r="34" spans="1:9">
      <c r="A34" s="23" t="s">
        <v>52</v>
      </c>
      <c r="B34" s="231" t="s">
        <v>72</v>
      </c>
      <c r="C34" s="232"/>
      <c r="D34" s="232"/>
      <c r="E34" s="232"/>
      <c r="F34" s="232"/>
      <c r="G34" s="233"/>
      <c r="H34" s="234"/>
      <c r="I34" s="235"/>
    </row>
    <row r="35" spans="1:9">
      <c r="A35" s="23" t="s">
        <v>54</v>
      </c>
      <c r="B35" s="231" t="s">
        <v>73</v>
      </c>
      <c r="C35" s="232"/>
      <c r="D35" s="232"/>
      <c r="E35" s="232"/>
      <c r="F35" s="232"/>
      <c r="G35" s="233"/>
      <c r="H35" s="234"/>
      <c r="I35" s="235"/>
    </row>
    <row r="36" spans="1:9">
      <c r="A36" s="19" t="s">
        <v>58</v>
      </c>
      <c r="B36" s="228" t="s">
        <v>74</v>
      </c>
      <c r="C36" s="229"/>
      <c r="D36" s="229"/>
      <c r="E36" s="229"/>
      <c r="F36" s="229"/>
      <c r="G36" s="230"/>
      <c r="H36" s="234"/>
      <c r="I36" s="235"/>
    </row>
    <row r="37" spans="1:9">
      <c r="A37" s="19" t="s">
        <v>59</v>
      </c>
      <c r="B37" s="228" t="s">
        <v>75</v>
      </c>
      <c r="C37" s="229"/>
      <c r="D37" s="229"/>
      <c r="E37" s="229"/>
      <c r="F37" s="229"/>
      <c r="G37" s="230"/>
      <c r="H37" s="236"/>
      <c r="I37" s="237"/>
    </row>
    <row r="38" spans="1:9">
      <c r="A38" s="147" t="s">
        <v>76</v>
      </c>
      <c r="B38" s="148"/>
      <c r="C38" s="148"/>
      <c r="D38" s="148"/>
      <c r="E38" s="148"/>
      <c r="F38" s="148"/>
      <c r="G38" s="148"/>
      <c r="H38" s="182">
        <f>SUM(H30:H37)</f>
        <v>1645.22</v>
      </c>
      <c r="I38" s="183"/>
    </row>
    <row r="39" spans="1:9">
      <c r="A39" s="238"/>
      <c r="B39" s="239"/>
      <c r="C39" s="239"/>
      <c r="D39" s="239"/>
      <c r="E39" s="239"/>
      <c r="F39" s="239"/>
      <c r="G39" s="239"/>
      <c r="H39" s="239"/>
      <c r="I39" s="240"/>
    </row>
    <row r="40" spans="1:9">
      <c r="A40" s="160" t="s">
        <v>77</v>
      </c>
      <c r="B40" s="161"/>
      <c r="C40" s="161"/>
      <c r="D40" s="161"/>
      <c r="E40" s="161"/>
      <c r="F40" s="161"/>
      <c r="G40" s="161"/>
      <c r="H40" s="161"/>
      <c r="I40" s="162"/>
    </row>
    <row r="41" spans="1:9">
      <c r="A41" s="222" t="s">
        <v>78</v>
      </c>
      <c r="B41" s="223"/>
      <c r="C41" s="223"/>
      <c r="D41" s="223"/>
      <c r="E41" s="223"/>
      <c r="F41" s="223"/>
      <c r="G41" s="223"/>
      <c r="H41" s="223"/>
      <c r="I41" s="224"/>
    </row>
    <row r="42" spans="1:9">
      <c r="A42" s="179" t="s">
        <v>66</v>
      </c>
      <c r="B42" s="180"/>
      <c r="C42" s="180"/>
      <c r="D42" s="180"/>
      <c r="E42" s="180"/>
      <c r="F42" s="180"/>
      <c r="G42" s="181"/>
      <c r="H42" s="221" t="s">
        <v>67</v>
      </c>
      <c r="I42" s="184"/>
    </row>
    <row r="43" spans="1:9">
      <c r="A43" s="225" t="s">
        <v>79</v>
      </c>
      <c r="B43" s="226"/>
      <c r="C43" s="226"/>
      <c r="D43" s="226"/>
      <c r="E43" s="226"/>
      <c r="F43" s="226"/>
      <c r="G43" s="227"/>
      <c r="H43" s="24" t="s">
        <v>80</v>
      </c>
      <c r="I43" s="32" t="s">
        <v>81</v>
      </c>
    </row>
    <row r="44" spans="1:9">
      <c r="A44" s="22" t="s">
        <v>42</v>
      </c>
      <c r="B44" s="228" t="s">
        <v>82</v>
      </c>
      <c r="C44" s="229"/>
      <c r="D44" s="229"/>
      <c r="E44" s="229"/>
      <c r="F44" s="229"/>
      <c r="G44" s="230"/>
      <c r="H44" s="26">
        <v>8.3299999999999999E-2</v>
      </c>
      <c r="I44" s="33">
        <f>H44*($H$38)</f>
        <v>137.04682600000001</v>
      </c>
    </row>
    <row r="45" spans="1:9">
      <c r="A45" s="22" t="s">
        <v>45</v>
      </c>
      <c r="B45" s="228" t="s">
        <v>83</v>
      </c>
      <c r="C45" s="229"/>
      <c r="D45" s="229"/>
      <c r="E45" s="229"/>
      <c r="F45" s="229"/>
      <c r="G45" s="230"/>
      <c r="H45" s="26">
        <v>0.1111</v>
      </c>
      <c r="I45" s="33">
        <f>H45*($H$38)</f>
        <v>182.783942</v>
      </c>
    </row>
    <row r="46" spans="1:9">
      <c r="A46" s="147" t="s">
        <v>76</v>
      </c>
      <c r="B46" s="148"/>
      <c r="C46" s="148"/>
      <c r="D46" s="148"/>
      <c r="E46" s="148"/>
      <c r="F46" s="148"/>
      <c r="G46" s="148"/>
      <c r="H46" s="27">
        <f>SUM(H44:H45)</f>
        <v>0.19440000000000002</v>
      </c>
      <c r="I46" s="34">
        <f>SUM(I44:I45)</f>
        <v>319.83076800000003</v>
      </c>
    </row>
    <row r="47" spans="1:9">
      <c r="A47" s="213"/>
      <c r="B47" s="214"/>
      <c r="C47" s="214"/>
      <c r="D47" s="214"/>
      <c r="E47" s="214"/>
      <c r="F47" s="214"/>
      <c r="G47" s="214"/>
      <c r="H47" s="214"/>
      <c r="I47" s="215"/>
    </row>
    <row r="48" spans="1:9">
      <c r="A48" s="196" t="s">
        <v>84</v>
      </c>
      <c r="B48" s="197"/>
      <c r="C48" s="197"/>
      <c r="D48" s="197"/>
      <c r="E48" s="197"/>
      <c r="F48" s="197"/>
      <c r="G48" s="197"/>
      <c r="H48" s="197"/>
      <c r="I48" s="198"/>
    </row>
    <row r="49" spans="1:32">
      <c r="A49" s="179" t="s">
        <v>66</v>
      </c>
      <c r="B49" s="180"/>
      <c r="C49" s="180"/>
      <c r="D49" s="180"/>
      <c r="E49" s="180"/>
      <c r="F49" s="180"/>
      <c r="G49" s="181"/>
      <c r="H49" s="221" t="s">
        <v>67</v>
      </c>
      <c r="I49" s="184"/>
    </row>
    <row r="50" spans="1:32">
      <c r="A50" s="185" t="s">
        <v>79</v>
      </c>
      <c r="B50" s="186"/>
      <c r="C50" s="186"/>
      <c r="D50" s="186"/>
      <c r="E50" s="186"/>
      <c r="F50" s="186"/>
      <c r="G50" s="186"/>
      <c r="H50" s="24" t="s">
        <v>80</v>
      </c>
      <c r="I50" s="32" t="s">
        <v>81</v>
      </c>
    </row>
    <row r="51" spans="1:32">
      <c r="A51" s="22" t="s">
        <v>42</v>
      </c>
      <c r="B51" s="176" t="s">
        <v>85</v>
      </c>
      <c r="C51" s="176"/>
      <c r="D51" s="176"/>
      <c r="E51" s="176"/>
      <c r="F51" s="176"/>
      <c r="G51" s="176"/>
      <c r="H51" s="28">
        <v>0.2</v>
      </c>
      <c r="I51" s="35">
        <f>H51*($I$46+$H$38)</f>
        <v>393.01015360000002</v>
      </c>
    </row>
    <row r="52" spans="1:32">
      <c r="A52" s="22" t="s">
        <v>45</v>
      </c>
      <c r="B52" s="176" t="s">
        <v>86</v>
      </c>
      <c r="C52" s="176"/>
      <c r="D52" s="176"/>
      <c r="E52" s="176"/>
      <c r="F52" s="176"/>
      <c r="G52" s="176"/>
      <c r="H52" s="28">
        <v>1.4999999999999999E-2</v>
      </c>
      <c r="I52" s="35">
        <f t="shared" ref="I52:I58" si="0">H52*($I$46+$H$38)</f>
        <v>29.475761519999999</v>
      </c>
    </row>
    <row r="53" spans="1:32">
      <c r="A53" s="22" t="s">
        <v>48</v>
      </c>
      <c r="B53" s="176" t="s">
        <v>87</v>
      </c>
      <c r="C53" s="176"/>
      <c r="D53" s="176"/>
      <c r="E53" s="176"/>
      <c r="F53" s="176"/>
      <c r="G53" s="176"/>
      <c r="H53" s="28">
        <v>0.01</v>
      </c>
      <c r="I53" s="35">
        <f t="shared" si="0"/>
        <v>19.65050768</v>
      </c>
    </row>
    <row r="54" spans="1:32">
      <c r="A54" s="22" t="s">
        <v>50</v>
      </c>
      <c r="B54" s="176" t="s">
        <v>88</v>
      </c>
      <c r="C54" s="176"/>
      <c r="D54" s="176"/>
      <c r="E54" s="176"/>
      <c r="F54" s="176"/>
      <c r="G54" s="176"/>
      <c r="H54" s="28">
        <v>2E-3</v>
      </c>
      <c r="I54" s="35">
        <f t="shared" si="0"/>
        <v>3.930101536</v>
      </c>
    </row>
    <row r="55" spans="1:32">
      <c r="A55" s="22" t="s">
        <v>52</v>
      </c>
      <c r="B55" s="176" t="s">
        <v>89</v>
      </c>
      <c r="C55" s="176"/>
      <c r="D55" s="176"/>
      <c r="E55" s="176"/>
      <c r="F55" s="176"/>
      <c r="G55" s="176"/>
      <c r="H55" s="28">
        <v>2.5000000000000001E-2</v>
      </c>
      <c r="I55" s="35">
        <f t="shared" si="0"/>
        <v>49.126269200000003</v>
      </c>
    </row>
    <row r="56" spans="1:32">
      <c r="A56" s="22" t="s">
        <v>54</v>
      </c>
      <c r="B56" s="176" t="s">
        <v>90</v>
      </c>
      <c r="C56" s="176"/>
      <c r="D56" s="176"/>
      <c r="E56" s="176"/>
      <c r="F56" s="176"/>
      <c r="G56" s="176"/>
      <c r="H56" s="28">
        <v>6.0000000000000001E-3</v>
      </c>
      <c r="I56" s="35">
        <f t="shared" si="0"/>
        <v>11.790304608000001</v>
      </c>
    </row>
    <row r="57" spans="1:32" s="1" customFormat="1">
      <c r="A57" s="19" t="s">
        <v>58</v>
      </c>
      <c r="B57" s="115" t="s">
        <v>186</v>
      </c>
      <c r="C57" s="20"/>
      <c r="D57" s="20"/>
      <c r="E57" s="20"/>
      <c r="F57" s="20"/>
      <c r="G57" s="20"/>
      <c r="H57" s="29">
        <f>(1.4813*3)/100</f>
        <v>4.4438999999999999E-2</v>
      </c>
      <c r="I57" s="36">
        <f t="shared" si="0"/>
        <v>87.324891079151996</v>
      </c>
    </row>
    <row r="58" spans="1:32">
      <c r="A58" s="22" t="s">
        <v>59</v>
      </c>
      <c r="B58" s="176" t="s">
        <v>91</v>
      </c>
      <c r="C58" s="176"/>
      <c r="D58" s="176"/>
      <c r="E58" s="176"/>
      <c r="F58" s="176"/>
      <c r="G58" s="176"/>
      <c r="H58" s="28">
        <v>0.08</v>
      </c>
      <c r="I58" s="35">
        <f t="shared" si="0"/>
        <v>157.20406144</v>
      </c>
    </row>
    <row r="59" spans="1:32">
      <c r="A59" s="147" t="s">
        <v>76</v>
      </c>
      <c r="B59" s="148"/>
      <c r="C59" s="148"/>
      <c r="D59" s="148"/>
      <c r="E59" s="148"/>
      <c r="F59" s="148"/>
      <c r="G59" s="148"/>
      <c r="H59" s="30">
        <f>SUM(H51:H58)</f>
        <v>0.38243900000000008</v>
      </c>
      <c r="I59" s="37">
        <f>SUM(I51:I58)</f>
        <v>751.51205066315197</v>
      </c>
    </row>
    <row r="60" spans="1:32">
      <c r="A60" s="213"/>
      <c r="B60" s="214"/>
      <c r="C60" s="214"/>
      <c r="D60" s="214"/>
      <c r="E60" s="214"/>
      <c r="F60" s="214"/>
      <c r="G60" s="214"/>
      <c r="H60" s="214"/>
      <c r="I60" s="215"/>
    </row>
    <row r="61" spans="1:32">
      <c r="A61" s="196" t="s">
        <v>92</v>
      </c>
      <c r="B61" s="197"/>
      <c r="C61" s="197"/>
      <c r="D61" s="197"/>
      <c r="E61" s="197"/>
      <c r="F61" s="197"/>
      <c r="G61" s="197"/>
      <c r="H61" s="197"/>
      <c r="I61" s="198"/>
    </row>
    <row r="62" spans="1:32">
      <c r="A62" s="199" t="s">
        <v>66</v>
      </c>
      <c r="B62" s="200"/>
      <c r="C62" s="200"/>
      <c r="D62" s="200"/>
      <c r="E62" s="200"/>
      <c r="F62" s="200"/>
      <c r="G62" s="200"/>
      <c r="H62" s="200" t="s">
        <v>67</v>
      </c>
      <c r="I62" s="201"/>
    </row>
    <row r="63" spans="1:32">
      <c r="A63" s="22" t="s">
        <v>42</v>
      </c>
      <c r="B63" s="176" t="s">
        <v>93</v>
      </c>
      <c r="C63" s="176"/>
      <c r="D63" s="176"/>
      <c r="E63" s="176"/>
      <c r="F63" s="176"/>
      <c r="G63" s="176"/>
      <c r="H63" s="216">
        <f>$H$24*$E$24-$B$24*$H$21</f>
        <v>77.286799999999999</v>
      </c>
      <c r="I63" s="217"/>
      <c r="AE63" s="4"/>
      <c r="AF63" s="4"/>
    </row>
    <row r="64" spans="1:32" s="1" customFormat="1">
      <c r="A64" s="19" t="s">
        <v>45</v>
      </c>
      <c r="B64" s="202" t="s">
        <v>94</v>
      </c>
      <c r="C64" s="202"/>
      <c r="D64" s="202"/>
      <c r="E64" s="202"/>
      <c r="F64" s="202"/>
      <c r="G64" s="202"/>
      <c r="H64" s="216">
        <v>505.99</v>
      </c>
      <c r="I64" s="217"/>
    </row>
    <row r="65" spans="1:12" s="1" customFormat="1">
      <c r="A65" s="19" t="s">
        <v>48</v>
      </c>
      <c r="B65" s="202" t="s">
        <v>95</v>
      </c>
      <c r="C65" s="202"/>
      <c r="D65" s="202"/>
      <c r="E65" s="202"/>
      <c r="F65" s="202"/>
      <c r="G65" s="202"/>
      <c r="H65" s="216">
        <v>0</v>
      </c>
      <c r="I65" s="217"/>
    </row>
    <row r="66" spans="1:12" s="1" customFormat="1">
      <c r="A66" s="19" t="s">
        <v>50</v>
      </c>
      <c r="B66" s="202" t="s">
        <v>187</v>
      </c>
      <c r="C66" s="202"/>
      <c r="D66" s="202"/>
      <c r="E66" s="202"/>
      <c r="F66" s="202"/>
      <c r="G66" s="202"/>
      <c r="H66" s="216">
        <v>60.75</v>
      </c>
      <c r="I66" s="217"/>
      <c r="K66" s="2"/>
      <c r="L66" s="2"/>
    </row>
    <row r="67" spans="1:12" s="1" customFormat="1">
      <c r="A67" s="19" t="s">
        <v>52</v>
      </c>
      <c r="B67" s="202" t="s">
        <v>96</v>
      </c>
      <c r="C67" s="202"/>
      <c r="D67" s="202"/>
      <c r="E67" s="202"/>
      <c r="F67" s="202"/>
      <c r="G67" s="202"/>
      <c r="H67" s="216">
        <v>4.6100000000000003</v>
      </c>
      <c r="I67" s="217"/>
      <c r="K67" s="2"/>
      <c r="L67" s="2"/>
    </row>
    <row r="68" spans="1:12" s="1" customFormat="1">
      <c r="A68" s="19" t="s">
        <v>54</v>
      </c>
      <c r="B68" s="228" t="s">
        <v>97</v>
      </c>
      <c r="C68" s="229"/>
      <c r="D68" s="229"/>
      <c r="E68" s="229"/>
      <c r="F68" s="229"/>
      <c r="G68" s="230"/>
      <c r="H68" s="296"/>
      <c r="I68" s="297"/>
    </row>
    <row r="69" spans="1:12">
      <c r="A69" s="147" t="s">
        <v>76</v>
      </c>
      <c r="B69" s="148"/>
      <c r="C69" s="148"/>
      <c r="D69" s="148"/>
      <c r="E69" s="148"/>
      <c r="F69" s="148"/>
      <c r="G69" s="148"/>
      <c r="H69" s="182">
        <f>SUM(H63:I68)</f>
        <v>648.63679999999999</v>
      </c>
      <c r="I69" s="183"/>
    </row>
    <row r="70" spans="1:12">
      <c r="A70" s="213"/>
      <c r="B70" s="214"/>
      <c r="C70" s="214"/>
      <c r="D70" s="214"/>
      <c r="E70" s="214"/>
      <c r="F70" s="214"/>
      <c r="G70" s="214"/>
      <c r="H70" s="214"/>
      <c r="I70" s="215"/>
    </row>
    <row r="71" spans="1:12">
      <c r="A71" s="196" t="s">
        <v>98</v>
      </c>
      <c r="B71" s="197"/>
      <c r="C71" s="197"/>
      <c r="D71" s="197"/>
      <c r="E71" s="197"/>
      <c r="F71" s="197"/>
      <c r="G71" s="197"/>
      <c r="H71" s="197"/>
      <c r="I71" s="198"/>
    </row>
    <row r="72" spans="1:12">
      <c r="A72" s="199" t="s">
        <v>66</v>
      </c>
      <c r="B72" s="200"/>
      <c r="C72" s="200"/>
      <c r="D72" s="200"/>
      <c r="E72" s="200"/>
      <c r="F72" s="200"/>
      <c r="G72" s="200"/>
      <c r="H72" s="200" t="s">
        <v>67</v>
      </c>
      <c r="I72" s="201"/>
    </row>
    <row r="73" spans="1:12">
      <c r="A73" s="185" t="s">
        <v>79</v>
      </c>
      <c r="B73" s="186"/>
      <c r="C73" s="186"/>
      <c r="D73" s="186"/>
      <c r="E73" s="186"/>
      <c r="F73" s="186"/>
      <c r="G73" s="186"/>
      <c r="H73" s="24" t="s">
        <v>80</v>
      </c>
      <c r="I73" s="32" t="s">
        <v>81</v>
      </c>
    </row>
    <row r="74" spans="1:12">
      <c r="A74" s="38" t="s">
        <v>99</v>
      </c>
      <c r="B74" s="187" t="s">
        <v>100</v>
      </c>
      <c r="C74" s="188"/>
      <c r="D74" s="188"/>
      <c r="E74" s="188"/>
      <c r="F74" s="188"/>
      <c r="G74" s="189"/>
      <c r="H74" s="39">
        <f>H46</f>
        <v>0.19440000000000002</v>
      </c>
      <c r="I74" s="33">
        <f>I46</f>
        <v>319.83076800000003</v>
      </c>
    </row>
    <row r="75" spans="1:12">
      <c r="A75" s="38" t="s">
        <v>101</v>
      </c>
      <c r="B75" s="187" t="s">
        <v>102</v>
      </c>
      <c r="C75" s="188"/>
      <c r="D75" s="188"/>
      <c r="E75" s="188"/>
      <c r="F75" s="188"/>
      <c r="G75" s="189"/>
      <c r="H75" s="39">
        <f>H59</f>
        <v>0.38243900000000008</v>
      </c>
      <c r="I75" s="33">
        <f>I59</f>
        <v>751.51205066315197</v>
      </c>
    </row>
    <row r="76" spans="1:12">
      <c r="A76" s="38" t="s">
        <v>103</v>
      </c>
      <c r="B76" s="187" t="s">
        <v>104</v>
      </c>
      <c r="C76" s="188"/>
      <c r="D76" s="188"/>
      <c r="E76" s="188"/>
      <c r="F76" s="188"/>
      <c r="G76" s="189"/>
      <c r="H76" s="40"/>
      <c r="I76" s="33">
        <f>H69</f>
        <v>648.63679999999999</v>
      </c>
    </row>
    <row r="77" spans="1:12">
      <c r="A77" s="147" t="s">
        <v>76</v>
      </c>
      <c r="B77" s="148"/>
      <c r="C77" s="148"/>
      <c r="D77" s="148"/>
      <c r="E77" s="148"/>
      <c r="F77" s="148"/>
      <c r="G77" s="148"/>
      <c r="H77" s="40"/>
      <c r="I77" s="34">
        <f>SUM(I74:I76)</f>
        <v>1719.979618663152</v>
      </c>
    </row>
    <row r="78" spans="1:12">
      <c r="A78" s="210"/>
      <c r="B78" s="211"/>
      <c r="C78" s="211"/>
      <c r="D78" s="211"/>
      <c r="E78" s="211"/>
      <c r="F78" s="211"/>
      <c r="G78" s="211"/>
      <c r="H78" s="211"/>
      <c r="I78" s="212"/>
    </row>
    <row r="79" spans="1:12">
      <c r="A79" s="160" t="s">
        <v>105</v>
      </c>
      <c r="B79" s="161"/>
      <c r="C79" s="161"/>
      <c r="D79" s="161"/>
      <c r="E79" s="161"/>
      <c r="F79" s="161"/>
      <c r="G79" s="161"/>
      <c r="H79" s="161"/>
      <c r="I79" s="162"/>
    </row>
    <row r="80" spans="1:12">
      <c r="A80" s="193" t="s">
        <v>66</v>
      </c>
      <c r="B80" s="194"/>
      <c r="C80" s="194"/>
      <c r="D80" s="194"/>
      <c r="E80" s="194"/>
      <c r="F80" s="194"/>
      <c r="G80" s="194"/>
      <c r="H80" s="194" t="s">
        <v>67</v>
      </c>
      <c r="I80" s="195"/>
    </row>
    <row r="81" spans="1:32">
      <c r="A81" s="185" t="s">
        <v>79</v>
      </c>
      <c r="B81" s="186"/>
      <c r="C81" s="186"/>
      <c r="D81" s="186"/>
      <c r="E81" s="186"/>
      <c r="F81" s="186"/>
      <c r="G81" s="186"/>
      <c r="H81" s="24" t="s">
        <v>80</v>
      </c>
      <c r="I81" s="32" t="s">
        <v>81</v>
      </c>
    </row>
    <row r="82" spans="1:32">
      <c r="A82" s="22" t="s">
        <v>42</v>
      </c>
      <c r="B82" s="176" t="s">
        <v>106</v>
      </c>
      <c r="C82" s="176"/>
      <c r="D82" s="176"/>
      <c r="E82" s="176"/>
      <c r="F82" s="176"/>
      <c r="G82" s="176"/>
      <c r="H82" s="26">
        <v>4.1999999999999997E-3</v>
      </c>
      <c r="I82" s="33">
        <f>H82*$H$38</f>
        <v>6.9099239999999993</v>
      </c>
    </row>
    <row r="83" spans="1:32">
      <c r="A83" s="22" t="s">
        <v>45</v>
      </c>
      <c r="B83" s="176" t="s">
        <v>107</v>
      </c>
      <c r="C83" s="176"/>
      <c r="D83" s="176"/>
      <c r="E83" s="176"/>
      <c r="F83" s="176"/>
      <c r="G83" s="176"/>
      <c r="H83" s="26">
        <v>2.9999999999999997E-4</v>
      </c>
      <c r="I83" s="33">
        <f t="shared" ref="I83:I87" si="1">H83*$H$38</f>
        <v>0.49356599999999995</v>
      </c>
    </row>
    <row r="84" spans="1:32">
      <c r="A84" s="22" t="s">
        <v>48</v>
      </c>
      <c r="B84" s="176" t="s">
        <v>108</v>
      </c>
      <c r="C84" s="176"/>
      <c r="D84" s="176"/>
      <c r="E84" s="176"/>
      <c r="F84" s="176"/>
      <c r="G84" s="176"/>
      <c r="H84" s="26">
        <v>3.4799999999999998E-2</v>
      </c>
      <c r="I84" s="33">
        <f t="shared" si="1"/>
        <v>57.253655999999999</v>
      </c>
    </row>
    <row r="85" spans="1:32">
      <c r="A85" s="22" t="s">
        <v>50</v>
      </c>
      <c r="B85" s="176" t="s">
        <v>109</v>
      </c>
      <c r="C85" s="176"/>
      <c r="D85" s="176"/>
      <c r="E85" s="176"/>
      <c r="F85" s="176"/>
      <c r="G85" s="176"/>
      <c r="H85" s="26">
        <v>1.9400000000000001E-2</v>
      </c>
      <c r="I85" s="33">
        <f t="shared" si="1"/>
        <v>31.917268</v>
      </c>
    </row>
    <row r="86" spans="1:32">
      <c r="A86" s="22" t="s">
        <v>52</v>
      </c>
      <c r="B86" s="206" t="s">
        <v>110</v>
      </c>
      <c r="C86" s="206"/>
      <c r="D86" s="206"/>
      <c r="E86" s="206"/>
      <c r="F86" s="206"/>
      <c r="G86" s="206"/>
      <c r="H86" s="26">
        <f>H85*H59</f>
        <v>7.4193166000000015E-3</v>
      </c>
      <c r="I86" s="33">
        <f t="shared" si="1"/>
        <v>12.206408056652002</v>
      </c>
    </row>
    <row r="87" spans="1:32">
      <c r="A87" s="22" t="s">
        <v>54</v>
      </c>
      <c r="B87" s="176" t="s">
        <v>111</v>
      </c>
      <c r="C87" s="176"/>
      <c r="D87" s="176"/>
      <c r="E87" s="176"/>
      <c r="F87" s="176"/>
      <c r="G87" s="176"/>
      <c r="H87" s="26">
        <v>5.9999999999999995E-4</v>
      </c>
      <c r="I87" s="33">
        <f t="shared" si="1"/>
        <v>0.9871319999999999</v>
      </c>
    </row>
    <row r="88" spans="1:32">
      <c r="A88" s="147" t="s">
        <v>76</v>
      </c>
      <c r="B88" s="148"/>
      <c r="C88" s="148"/>
      <c r="D88" s="148"/>
      <c r="E88" s="148"/>
      <c r="F88" s="148"/>
      <c r="G88" s="148"/>
      <c r="H88" s="41">
        <f>SUM(H82:H87)</f>
        <v>6.6719316599999995E-2</v>
      </c>
      <c r="I88" s="34">
        <f>SUM(I82:I87)</f>
        <v>109.767954056652</v>
      </c>
    </row>
    <row r="89" spans="1:32">
      <c r="A89" s="42"/>
      <c r="B89" s="43"/>
      <c r="C89" s="43"/>
      <c r="D89" s="43"/>
      <c r="E89" s="43"/>
      <c r="F89" s="43"/>
      <c r="G89" s="44"/>
      <c r="H89" s="26"/>
      <c r="I89" s="33"/>
    </row>
    <row r="90" spans="1:32" s="2" customFormat="1">
      <c r="A90" s="158" t="s">
        <v>112</v>
      </c>
      <c r="B90" s="159"/>
      <c r="C90" s="159"/>
      <c r="D90" s="159"/>
      <c r="E90" s="159"/>
      <c r="F90" s="159"/>
      <c r="G90" s="159"/>
      <c r="H90" s="45"/>
      <c r="I90" s="48">
        <f>$I$88+$I$77+$H$38</f>
        <v>3474.9675727198037</v>
      </c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</row>
    <row r="91" spans="1:32" s="2" customFormat="1">
      <c r="A91" s="160" t="s">
        <v>113</v>
      </c>
      <c r="B91" s="161"/>
      <c r="C91" s="161"/>
      <c r="D91" s="161"/>
      <c r="E91" s="161"/>
      <c r="F91" s="161"/>
      <c r="G91" s="161"/>
      <c r="H91" s="161"/>
      <c r="I91" s="162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</row>
    <row r="92" spans="1:32" s="2" customFormat="1">
      <c r="A92" s="207" t="s">
        <v>114</v>
      </c>
      <c r="B92" s="208"/>
      <c r="C92" s="208"/>
      <c r="D92" s="208"/>
      <c r="E92" s="208"/>
      <c r="F92" s="208"/>
      <c r="G92" s="208"/>
      <c r="H92" s="208"/>
      <c r="I92" s="209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</row>
    <row r="93" spans="1:32" s="2" customFormat="1">
      <c r="A93" s="199" t="s">
        <v>66</v>
      </c>
      <c r="B93" s="200"/>
      <c r="C93" s="200"/>
      <c r="D93" s="200"/>
      <c r="E93" s="200"/>
      <c r="F93" s="200"/>
      <c r="G93" s="200"/>
      <c r="H93" s="200" t="s">
        <v>67</v>
      </c>
      <c r="I93" s="20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</row>
    <row r="94" spans="1:32" s="2" customFormat="1">
      <c r="A94" s="185" t="s">
        <v>79</v>
      </c>
      <c r="B94" s="186"/>
      <c r="C94" s="186"/>
      <c r="D94" s="186"/>
      <c r="E94" s="186"/>
      <c r="F94" s="186"/>
      <c r="G94" s="186"/>
      <c r="H94" s="24" t="s">
        <v>80</v>
      </c>
      <c r="I94" s="32" t="s">
        <v>81</v>
      </c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</row>
    <row r="95" spans="1:32" s="2" customFormat="1">
      <c r="A95" s="22" t="s">
        <v>42</v>
      </c>
      <c r="B95" s="176" t="s">
        <v>115</v>
      </c>
      <c r="C95" s="176"/>
      <c r="D95" s="176"/>
      <c r="E95" s="176"/>
      <c r="F95" s="176"/>
      <c r="G95" s="176"/>
      <c r="H95" s="26">
        <v>9.2999999999999992E-3</v>
      </c>
      <c r="I95" s="33">
        <f>H95*I90</f>
        <v>32.317198426294169</v>
      </c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</row>
    <row r="96" spans="1:32">
      <c r="A96" s="22" t="s">
        <v>45</v>
      </c>
      <c r="B96" s="176" t="s">
        <v>116</v>
      </c>
      <c r="C96" s="176"/>
      <c r="D96" s="176"/>
      <c r="E96" s="176"/>
      <c r="F96" s="176"/>
      <c r="G96" s="176"/>
      <c r="H96" s="26">
        <v>2.8E-3</v>
      </c>
      <c r="I96" s="33">
        <f>H96*I90</f>
        <v>9.7299092036154509</v>
      </c>
    </row>
    <row r="97" spans="1:9">
      <c r="A97" s="22" t="s">
        <v>48</v>
      </c>
      <c r="B97" s="176" t="s">
        <v>117</v>
      </c>
      <c r="C97" s="176"/>
      <c r="D97" s="176"/>
      <c r="E97" s="176"/>
      <c r="F97" s="176"/>
      <c r="G97" s="176"/>
      <c r="H97" s="26">
        <v>2.0000000000000001E-4</v>
      </c>
      <c r="I97" s="33">
        <f>H97*I90</f>
        <v>0.69499351454396074</v>
      </c>
    </row>
    <row r="98" spans="1:9">
      <c r="A98" s="22" t="s">
        <v>50</v>
      </c>
      <c r="B98" s="176" t="s">
        <v>118</v>
      </c>
      <c r="C98" s="176"/>
      <c r="D98" s="176"/>
      <c r="E98" s="176"/>
      <c r="F98" s="176"/>
      <c r="G98" s="176"/>
      <c r="H98" s="26">
        <v>3.3E-3</v>
      </c>
      <c r="I98" s="33">
        <f>H98*I90</f>
        <v>11.467392989975352</v>
      </c>
    </row>
    <row r="99" spans="1:9">
      <c r="A99" s="22" t="s">
        <v>52</v>
      </c>
      <c r="B99" s="176" t="s">
        <v>119</v>
      </c>
      <c r="C99" s="176"/>
      <c r="D99" s="176"/>
      <c r="E99" s="176"/>
      <c r="F99" s="176"/>
      <c r="G99" s="176"/>
      <c r="H99" s="26">
        <v>6.9999999999999999E-4</v>
      </c>
      <c r="I99" s="33">
        <f>H99*I90</f>
        <v>2.4324773009038627</v>
      </c>
    </row>
    <row r="100" spans="1:9">
      <c r="A100" s="22" t="s">
        <v>54</v>
      </c>
      <c r="B100" s="176" t="s">
        <v>120</v>
      </c>
      <c r="C100" s="176"/>
      <c r="D100" s="176"/>
      <c r="E100" s="176"/>
      <c r="F100" s="176"/>
      <c r="G100" s="176"/>
      <c r="H100" s="26">
        <v>1.3899999999999999E-2</v>
      </c>
      <c r="I100" s="33">
        <f>H100*I90</f>
        <v>48.302049260805269</v>
      </c>
    </row>
    <row r="101" spans="1:9">
      <c r="A101" s="147" t="s">
        <v>76</v>
      </c>
      <c r="B101" s="148"/>
      <c r="C101" s="148"/>
      <c r="D101" s="148"/>
      <c r="E101" s="148"/>
      <c r="F101" s="148"/>
      <c r="G101" s="148"/>
      <c r="H101" s="41">
        <f>SUM(H95:H100)</f>
        <v>3.0199999999999998E-2</v>
      </c>
      <c r="I101" s="34">
        <f>SUM(I95:I100)</f>
        <v>104.94402069613807</v>
      </c>
    </row>
    <row r="102" spans="1:9">
      <c r="A102" s="203"/>
      <c r="B102" s="204"/>
      <c r="C102" s="204"/>
      <c r="D102" s="204"/>
      <c r="E102" s="204"/>
      <c r="F102" s="204"/>
      <c r="G102" s="204"/>
      <c r="H102" s="204"/>
      <c r="I102" s="205"/>
    </row>
    <row r="103" spans="1:9">
      <c r="A103" s="196" t="s">
        <v>121</v>
      </c>
      <c r="B103" s="197"/>
      <c r="C103" s="197"/>
      <c r="D103" s="197"/>
      <c r="E103" s="197"/>
      <c r="F103" s="197"/>
      <c r="G103" s="197"/>
      <c r="H103" s="197"/>
      <c r="I103" s="198"/>
    </row>
    <row r="104" spans="1:9">
      <c r="A104" s="199" t="s">
        <v>66</v>
      </c>
      <c r="B104" s="200"/>
      <c r="C104" s="200"/>
      <c r="D104" s="200"/>
      <c r="E104" s="200"/>
      <c r="F104" s="200"/>
      <c r="G104" s="200"/>
      <c r="H104" s="200" t="s">
        <v>67</v>
      </c>
      <c r="I104" s="201"/>
    </row>
    <row r="105" spans="1:9">
      <c r="A105" s="185" t="s">
        <v>122</v>
      </c>
      <c r="B105" s="186"/>
      <c r="C105" s="186"/>
      <c r="D105" s="186"/>
      <c r="E105" s="186"/>
      <c r="F105" s="186"/>
      <c r="G105" s="186"/>
      <c r="H105" s="24" t="s">
        <v>80</v>
      </c>
      <c r="I105" s="32" t="s">
        <v>81</v>
      </c>
    </row>
    <row r="106" spans="1:9" s="1" customFormat="1">
      <c r="A106" s="19" t="s">
        <v>42</v>
      </c>
      <c r="B106" s="202" t="s">
        <v>123</v>
      </c>
      <c r="C106" s="202"/>
      <c r="D106" s="202"/>
      <c r="E106" s="202"/>
      <c r="F106" s="202"/>
      <c r="G106" s="202"/>
      <c r="H106" s="46" t="s">
        <v>31</v>
      </c>
      <c r="I106" s="49">
        <v>0</v>
      </c>
    </row>
    <row r="107" spans="1:9">
      <c r="A107" s="147" t="s">
        <v>76</v>
      </c>
      <c r="B107" s="148"/>
      <c r="C107" s="148"/>
      <c r="D107" s="148"/>
      <c r="E107" s="148"/>
      <c r="F107" s="148"/>
      <c r="G107" s="148"/>
      <c r="H107" s="24"/>
      <c r="I107" s="34">
        <f>SUM(I106)</f>
        <v>0</v>
      </c>
    </row>
    <row r="108" spans="1:9">
      <c r="A108" s="203"/>
      <c r="B108" s="204"/>
      <c r="C108" s="204"/>
      <c r="D108" s="204"/>
      <c r="E108" s="204"/>
      <c r="F108" s="204"/>
      <c r="G108" s="204"/>
      <c r="H108" s="204"/>
      <c r="I108" s="205"/>
    </row>
    <row r="109" spans="1:9">
      <c r="A109" s="196" t="s">
        <v>124</v>
      </c>
      <c r="B109" s="197"/>
      <c r="C109" s="197"/>
      <c r="D109" s="197"/>
      <c r="E109" s="197"/>
      <c r="F109" s="197"/>
      <c r="G109" s="197"/>
      <c r="H109" s="197"/>
      <c r="I109" s="198"/>
    </row>
    <row r="110" spans="1:9">
      <c r="A110" s="147" t="s">
        <v>66</v>
      </c>
      <c r="B110" s="148"/>
      <c r="C110" s="148"/>
      <c r="D110" s="148"/>
      <c r="E110" s="148"/>
      <c r="F110" s="148"/>
      <c r="G110" s="148"/>
      <c r="H110" s="200" t="s">
        <v>67</v>
      </c>
      <c r="I110" s="201"/>
    </row>
    <row r="111" spans="1:9">
      <c r="A111" s="185" t="s">
        <v>79</v>
      </c>
      <c r="B111" s="186"/>
      <c r="C111" s="186"/>
      <c r="D111" s="186"/>
      <c r="E111" s="186"/>
      <c r="F111" s="186"/>
      <c r="G111" s="186"/>
      <c r="H111" s="24" t="s">
        <v>80</v>
      </c>
      <c r="I111" s="32" t="s">
        <v>81</v>
      </c>
    </row>
    <row r="112" spans="1:9">
      <c r="A112" s="22" t="s">
        <v>125</v>
      </c>
      <c r="B112" s="187" t="s">
        <v>126</v>
      </c>
      <c r="C112" s="188"/>
      <c r="D112" s="188"/>
      <c r="E112" s="188"/>
      <c r="F112" s="188"/>
      <c r="G112" s="189"/>
      <c r="H112" s="39">
        <f>H101</f>
        <v>3.0199999999999998E-2</v>
      </c>
      <c r="I112" s="50">
        <f>I101</f>
        <v>104.94402069613807</v>
      </c>
    </row>
    <row r="113" spans="1:32">
      <c r="A113" s="22" t="s">
        <v>127</v>
      </c>
      <c r="B113" s="187" t="s">
        <v>128</v>
      </c>
      <c r="C113" s="188"/>
      <c r="D113" s="188"/>
      <c r="E113" s="188"/>
      <c r="F113" s="188"/>
      <c r="G113" s="189"/>
      <c r="H113" s="40"/>
      <c r="I113" s="50">
        <f>I107</f>
        <v>0</v>
      </c>
    </row>
    <row r="114" spans="1:32">
      <c r="A114" s="179" t="s">
        <v>76</v>
      </c>
      <c r="B114" s="180"/>
      <c r="C114" s="180"/>
      <c r="D114" s="180"/>
      <c r="E114" s="180"/>
      <c r="F114" s="180"/>
      <c r="G114" s="181"/>
      <c r="H114" s="24"/>
      <c r="I114" s="51">
        <f>SUM(I112:I113)</f>
        <v>104.94402069613807</v>
      </c>
    </row>
    <row r="115" spans="1:32">
      <c r="A115" s="190"/>
      <c r="B115" s="191"/>
      <c r="C115" s="191"/>
      <c r="D115" s="191"/>
      <c r="E115" s="191"/>
      <c r="F115" s="191"/>
      <c r="G115" s="191"/>
      <c r="H115" s="191"/>
      <c r="I115" s="192"/>
    </row>
    <row r="116" spans="1:32">
      <c r="A116" s="160" t="s">
        <v>129</v>
      </c>
      <c r="B116" s="161"/>
      <c r="C116" s="161"/>
      <c r="D116" s="161"/>
      <c r="E116" s="161"/>
      <c r="F116" s="161"/>
      <c r="G116" s="161"/>
      <c r="H116" s="161"/>
      <c r="I116" s="162"/>
    </row>
    <row r="117" spans="1:32">
      <c r="A117" s="193" t="s">
        <v>66</v>
      </c>
      <c r="B117" s="194"/>
      <c r="C117" s="194"/>
      <c r="D117" s="194"/>
      <c r="E117" s="194"/>
      <c r="F117" s="194"/>
      <c r="G117" s="194"/>
      <c r="H117" s="194" t="s">
        <v>67</v>
      </c>
      <c r="I117" s="195"/>
    </row>
    <row r="118" spans="1:32">
      <c r="A118" s="22" t="s">
        <v>42</v>
      </c>
      <c r="B118" s="176" t="s">
        <v>130</v>
      </c>
      <c r="C118" s="176"/>
      <c r="D118" s="176"/>
      <c r="E118" s="176"/>
      <c r="F118" s="176"/>
      <c r="G118" s="176"/>
      <c r="H118" s="177">
        <v>22.58</v>
      </c>
      <c r="I118" s="178"/>
    </row>
    <row r="119" spans="1:32">
      <c r="A119" s="22" t="s">
        <v>45</v>
      </c>
      <c r="B119" s="176" t="s">
        <v>131</v>
      </c>
      <c r="C119" s="176"/>
      <c r="D119" s="176"/>
      <c r="E119" s="176"/>
      <c r="F119" s="176"/>
      <c r="G119" s="176"/>
      <c r="H119" s="177"/>
      <c r="I119" s="178"/>
    </row>
    <row r="120" spans="1:32">
      <c r="A120" s="22" t="s">
        <v>48</v>
      </c>
      <c r="B120" s="176" t="s">
        <v>132</v>
      </c>
      <c r="C120" s="176"/>
      <c r="D120" s="176"/>
      <c r="E120" s="176"/>
      <c r="F120" s="176"/>
      <c r="G120" s="176"/>
      <c r="H120" s="177"/>
      <c r="I120" s="178"/>
    </row>
    <row r="121" spans="1:32">
      <c r="A121" s="22" t="s">
        <v>50</v>
      </c>
      <c r="B121" s="176" t="s">
        <v>133</v>
      </c>
      <c r="C121" s="176"/>
      <c r="D121" s="176"/>
      <c r="E121" s="176"/>
      <c r="F121" s="176"/>
      <c r="G121" s="176"/>
      <c r="H121" s="177">
        <v>28.5</v>
      </c>
      <c r="I121" s="178"/>
    </row>
    <row r="122" spans="1:32">
      <c r="A122" s="179" t="s">
        <v>76</v>
      </c>
      <c r="B122" s="180"/>
      <c r="C122" s="180"/>
      <c r="D122" s="180"/>
      <c r="E122" s="180"/>
      <c r="F122" s="180"/>
      <c r="G122" s="181"/>
      <c r="H122" s="182">
        <f>SUM(H118:I121)</f>
        <v>51.08</v>
      </c>
      <c r="I122" s="183"/>
    </row>
    <row r="123" spans="1:32">
      <c r="A123" s="25"/>
      <c r="B123" s="180"/>
      <c r="C123" s="180"/>
      <c r="D123" s="180"/>
      <c r="E123" s="180"/>
      <c r="F123" s="180"/>
      <c r="G123" s="180"/>
      <c r="H123" s="180"/>
      <c r="I123" s="184"/>
    </row>
    <row r="124" spans="1:32" s="2" customFormat="1">
      <c r="A124" s="158" t="s">
        <v>134</v>
      </c>
      <c r="B124" s="159"/>
      <c r="C124" s="159"/>
      <c r="D124" s="159"/>
      <c r="E124" s="159"/>
      <c r="F124" s="159"/>
      <c r="G124" s="159"/>
      <c r="H124" s="45"/>
      <c r="I124" s="48">
        <f>$I$88+$I$77+$H$38+$I$114+$H$122</f>
        <v>3630.9915934159417</v>
      </c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</row>
    <row r="125" spans="1:32">
      <c r="A125" s="160" t="s">
        <v>135</v>
      </c>
      <c r="B125" s="161"/>
      <c r="C125" s="161"/>
      <c r="D125" s="161"/>
      <c r="E125" s="161"/>
      <c r="F125" s="161"/>
      <c r="G125" s="161"/>
      <c r="H125" s="161"/>
      <c r="I125" s="162"/>
    </row>
    <row r="126" spans="1:32">
      <c r="A126" s="163" t="s">
        <v>66</v>
      </c>
      <c r="B126" s="164"/>
      <c r="C126" s="164"/>
      <c r="D126" s="164"/>
      <c r="E126" s="164"/>
      <c r="F126" s="164"/>
      <c r="G126" s="164"/>
      <c r="H126" s="164" t="s">
        <v>67</v>
      </c>
      <c r="I126" s="165"/>
    </row>
    <row r="127" spans="1:32">
      <c r="A127" s="166" t="s">
        <v>79</v>
      </c>
      <c r="B127" s="167"/>
      <c r="C127" s="167"/>
      <c r="D127" s="167"/>
      <c r="E127" s="167"/>
      <c r="F127" s="167"/>
      <c r="G127" s="167"/>
      <c r="H127" s="47" t="s">
        <v>80</v>
      </c>
      <c r="I127" s="52" t="s">
        <v>81</v>
      </c>
    </row>
    <row r="128" spans="1:32">
      <c r="A128" s="53" t="s">
        <v>42</v>
      </c>
      <c r="B128" s="168" t="s">
        <v>136</v>
      </c>
      <c r="C128" s="169"/>
      <c r="D128" s="169"/>
      <c r="E128" s="169"/>
      <c r="F128" s="169"/>
      <c r="G128" s="170"/>
      <c r="H128" s="28">
        <v>0.05</v>
      </c>
      <c r="I128" s="35">
        <f>H128*$I$124</f>
        <v>181.5495796707971</v>
      </c>
    </row>
    <row r="129" spans="1:32">
      <c r="A129" s="53" t="s">
        <v>45</v>
      </c>
      <c r="B129" s="168" t="s">
        <v>137</v>
      </c>
      <c r="C129" s="169"/>
      <c r="D129" s="169"/>
      <c r="E129" s="169"/>
      <c r="F129" s="169"/>
      <c r="G129" s="170"/>
      <c r="H129" s="28">
        <v>5.5599999999999997E-2</v>
      </c>
      <c r="I129" s="35">
        <f>H129*($I$128+$I$124)</f>
        <v>211.97728922362265</v>
      </c>
    </row>
    <row r="130" spans="1:32">
      <c r="A130" s="54" t="s">
        <v>48</v>
      </c>
      <c r="B130" s="168" t="s">
        <v>138</v>
      </c>
      <c r="C130" s="171"/>
      <c r="D130" s="171"/>
      <c r="E130" s="171"/>
      <c r="F130" s="171"/>
      <c r="G130" s="172"/>
      <c r="H130" s="28">
        <v>3.27E-2</v>
      </c>
      <c r="I130" s="76">
        <f>(SUM($I$124+$I$128+$I$129)*H130)/(100%-(SUM($H$130:$H$132)))</f>
        <v>144.58553473692467</v>
      </c>
    </row>
    <row r="131" spans="1:32">
      <c r="A131" s="54"/>
      <c r="B131" s="173" t="s">
        <v>139</v>
      </c>
      <c r="C131" s="174"/>
      <c r="D131" s="174"/>
      <c r="E131" s="174"/>
      <c r="F131" s="174"/>
      <c r="G131" s="175"/>
      <c r="H131" s="29">
        <v>7.1000000000000004E-3</v>
      </c>
      <c r="I131" s="76">
        <f>(SUM($I$124+$I$128+$I$129)*H131)/(100%-(SUM($H$130:$H$132)))</f>
        <v>31.393189499454589</v>
      </c>
    </row>
    <row r="132" spans="1:32">
      <c r="A132" s="54" t="s">
        <v>50</v>
      </c>
      <c r="B132" s="144" t="s">
        <v>140</v>
      </c>
      <c r="C132" s="145"/>
      <c r="D132" s="145"/>
      <c r="E132" s="145"/>
      <c r="F132" s="145"/>
      <c r="G132" s="146"/>
      <c r="H132" s="55">
        <v>0.05</v>
      </c>
      <c r="I132" s="76">
        <f>(SUM($I$124+$I$128+$I$129)*H132)/(100%-(SUM($H$130:$H$132)))</f>
        <v>221.07879929193371</v>
      </c>
    </row>
    <row r="133" spans="1:32">
      <c r="A133" s="147" t="s">
        <v>76</v>
      </c>
      <c r="B133" s="148"/>
      <c r="C133" s="148"/>
      <c r="D133" s="148"/>
      <c r="E133" s="148"/>
      <c r="F133" s="148"/>
      <c r="G133" s="148"/>
      <c r="H133" s="56">
        <f>SUM(H128:H132)</f>
        <v>0.19540000000000002</v>
      </c>
      <c r="I133" s="77">
        <f>SUM(I128:I132)</f>
        <v>790.58439242273278</v>
      </c>
    </row>
    <row r="134" spans="1:32">
      <c r="A134" s="149" t="s">
        <v>141</v>
      </c>
      <c r="B134" s="150"/>
      <c r="C134" s="150"/>
      <c r="D134" s="150"/>
      <c r="E134" s="150"/>
      <c r="F134" s="150"/>
      <c r="G134" s="151"/>
      <c r="H134" s="57">
        <f>(H128+100%)*(H129+100%)/(100%-(SUM(H130:H132)))-100%</f>
        <v>0.21773236651285455</v>
      </c>
      <c r="I134" s="78">
        <f>H134*SUM($I$124)</f>
        <v>790.58439242273357</v>
      </c>
      <c r="N134" s="79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</row>
    <row r="135" spans="1:32">
      <c r="A135" s="152" t="s">
        <v>142</v>
      </c>
      <c r="B135" s="153"/>
      <c r="C135" s="153"/>
      <c r="D135" s="153"/>
      <c r="E135" s="153"/>
      <c r="F135" s="153"/>
      <c r="G135" s="153"/>
      <c r="H135" s="153"/>
      <c r="I135" s="154"/>
    </row>
    <row r="136" spans="1:32">
      <c r="A136" s="58" t="s">
        <v>143</v>
      </c>
      <c r="B136" s="59"/>
      <c r="C136" s="59"/>
      <c r="D136" s="59"/>
      <c r="E136" s="59"/>
      <c r="F136" s="59"/>
      <c r="G136" s="59"/>
      <c r="H136" s="59"/>
      <c r="I136" s="80"/>
    </row>
    <row r="137" spans="1:32">
      <c r="A137" s="155" t="s">
        <v>66</v>
      </c>
      <c r="B137" s="156"/>
      <c r="C137" s="156"/>
      <c r="D137" s="156"/>
      <c r="E137" s="156"/>
      <c r="F137" s="156"/>
      <c r="G137" s="156"/>
      <c r="H137" s="156" t="s">
        <v>67</v>
      </c>
      <c r="I137" s="157"/>
    </row>
    <row r="138" spans="1:32">
      <c r="A138" s="60" t="s">
        <v>42</v>
      </c>
      <c r="B138" s="131" t="s">
        <v>144</v>
      </c>
      <c r="C138" s="132"/>
      <c r="D138" s="132"/>
      <c r="E138" s="132"/>
      <c r="F138" s="132"/>
      <c r="G138" s="133"/>
      <c r="H138" s="134">
        <f>H38</f>
        <v>1645.22</v>
      </c>
      <c r="I138" s="135"/>
    </row>
    <row r="139" spans="1:32">
      <c r="A139" s="60" t="s">
        <v>45</v>
      </c>
      <c r="B139" s="131" t="s">
        <v>145</v>
      </c>
      <c r="C139" s="132"/>
      <c r="D139" s="132"/>
      <c r="E139" s="132"/>
      <c r="F139" s="132"/>
      <c r="G139" s="133"/>
      <c r="H139" s="134">
        <f>I77</f>
        <v>1719.979618663152</v>
      </c>
      <c r="I139" s="135"/>
    </row>
    <row r="140" spans="1:32">
      <c r="A140" s="60" t="s">
        <v>48</v>
      </c>
      <c r="B140" s="131" t="s">
        <v>146</v>
      </c>
      <c r="C140" s="132"/>
      <c r="D140" s="132"/>
      <c r="E140" s="132"/>
      <c r="F140" s="132"/>
      <c r="G140" s="133"/>
      <c r="H140" s="134">
        <f>I88</f>
        <v>109.767954056652</v>
      </c>
      <c r="I140" s="135"/>
    </row>
    <row r="141" spans="1:32">
      <c r="A141" s="60" t="s">
        <v>50</v>
      </c>
      <c r="B141" s="131" t="s">
        <v>147</v>
      </c>
      <c r="C141" s="132"/>
      <c r="D141" s="132"/>
      <c r="E141" s="132"/>
      <c r="F141" s="132"/>
      <c r="G141" s="133"/>
      <c r="H141" s="134">
        <f>I114</f>
        <v>104.94402069613807</v>
      </c>
      <c r="I141" s="135"/>
    </row>
    <row r="142" spans="1:32">
      <c r="A142" s="60" t="s">
        <v>52</v>
      </c>
      <c r="B142" s="131" t="s">
        <v>148</v>
      </c>
      <c r="C142" s="132"/>
      <c r="D142" s="132"/>
      <c r="E142" s="132"/>
      <c r="F142" s="132"/>
      <c r="G142" s="133"/>
      <c r="H142" s="134">
        <f>H122</f>
        <v>51.08</v>
      </c>
      <c r="I142" s="135"/>
    </row>
    <row r="143" spans="1:32">
      <c r="A143" s="136" t="s">
        <v>149</v>
      </c>
      <c r="B143" s="137"/>
      <c r="C143" s="137"/>
      <c r="D143" s="137"/>
      <c r="E143" s="137"/>
      <c r="F143" s="137"/>
      <c r="G143" s="138"/>
      <c r="H143" s="139">
        <f>SUM(H138:I142)</f>
        <v>3630.9915934159421</v>
      </c>
      <c r="I143" s="140"/>
    </row>
    <row r="144" spans="1:32">
      <c r="A144" s="61" t="s">
        <v>54</v>
      </c>
      <c r="B144" s="141" t="s">
        <v>150</v>
      </c>
      <c r="C144" s="141"/>
      <c r="D144" s="141"/>
      <c r="E144" s="141"/>
      <c r="F144" s="141"/>
      <c r="G144" s="141"/>
      <c r="H144" s="142">
        <f>I133</f>
        <v>790.58439242273278</v>
      </c>
      <c r="I144" s="143"/>
    </row>
    <row r="145" spans="1:32">
      <c r="A145" s="62" t="s">
        <v>58</v>
      </c>
      <c r="B145" s="119" t="s">
        <v>151</v>
      </c>
      <c r="C145" s="120"/>
      <c r="D145" s="120"/>
      <c r="E145" s="120"/>
      <c r="F145" s="120"/>
      <c r="G145" s="120"/>
      <c r="H145" s="121">
        <f>H143+H144</f>
        <v>4421.5759858386746</v>
      </c>
      <c r="I145" s="122"/>
    </row>
    <row r="146" spans="1:32">
      <c r="A146" s="63" t="s">
        <v>59</v>
      </c>
      <c r="B146" s="123" t="s">
        <v>152</v>
      </c>
      <c r="C146" s="123"/>
      <c r="D146" s="123"/>
      <c r="E146" s="123"/>
      <c r="F146" s="123"/>
      <c r="G146" s="123"/>
      <c r="H146" s="124">
        <f>$E$26</f>
        <v>1</v>
      </c>
      <c r="I146" s="125"/>
      <c r="M146" s="81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</row>
    <row r="147" spans="1:32">
      <c r="A147" s="62" t="s">
        <v>63</v>
      </c>
      <c r="B147" s="119" t="s">
        <v>153</v>
      </c>
      <c r="C147" s="120"/>
      <c r="D147" s="120"/>
      <c r="E147" s="120"/>
      <c r="F147" s="120"/>
      <c r="G147" s="120"/>
      <c r="H147" s="126">
        <f>$H$145*$H$146</f>
        <v>4421.5759858386746</v>
      </c>
      <c r="I147" s="127"/>
      <c r="M147" s="81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</row>
    <row r="148" spans="1:32" s="3" customFormat="1"/>
    <row r="149" spans="1:32" s="3" customFormat="1">
      <c r="F149" s="64" t="s">
        <v>155</v>
      </c>
      <c r="G149" s="65"/>
      <c r="H149" s="66"/>
    </row>
    <row r="150" spans="1:32" s="3" customFormat="1">
      <c r="B150" s="128" t="s">
        <v>184</v>
      </c>
      <c r="C150" s="129"/>
      <c r="D150" s="130"/>
      <c r="F150" s="67" t="s">
        <v>156</v>
      </c>
      <c r="G150" s="68"/>
      <c r="H150" s="69">
        <f>H145</f>
        <v>4421.5759858386746</v>
      </c>
      <c r="I150" s="82"/>
    </row>
    <row r="151" spans="1:32" s="3" customFormat="1">
      <c r="F151" s="67" t="s">
        <v>157</v>
      </c>
      <c r="G151" s="68"/>
      <c r="H151" s="69">
        <v>4345.3599999999997</v>
      </c>
    </row>
    <row r="152" spans="1:32" s="3" customFormat="1">
      <c r="F152" s="70" t="s">
        <v>158</v>
      </c>
      <c r="G152" s="71"/>
      <c r="H152" s="72">
        <f>H150-H151</f>
        <v>76.215985838674897</v>
      </c>
      <c r="K152" s="2"/>
    </row>
    <row r="153" spans="1:32">
      <c r="A153" s="73"/>
      <c r="B153" s="73"/>
      <c r="C153" s="73"/>
      <c r="D153" s="73"/>
      <c r="E153" s="3"/>
      <c r="F153" s="3"/>
      <c r="G153" s="74"/>
      <c r="H153" s="74"/>
      <c r="I153" s="83"/>
      <c r="J153" s="73"/>
      <c r="K153" s="73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</row>
    <row r="154" spans="1:32" ht="18" customHeight="1">
      <c r="D154" s="75"/>
      <c r="E154" s="73"/>
      <c r="F154" s="73"/>
      <c r="G154" s="73"/>
      <c r="H154" s="73"/>
      <c r="I154" s="73"/>
      <c r="J154" s="75"/>
      <c r="K154" s="75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</row>
  </sheetData>
  <mergeCells count="207">
    <mergeCell ref="C1:I1"/>
    <mergeCell ref="C2:I2"/>
    <mergeCell ref="C3:I3"/>
    <mergeCell ref="C4:I4"/>
    <mergeCell ref="A5:I5"/>
    <mergeCell ref="A6:D6"/>
    <mergeCell ref="E6:I6"/>
    <mergeCell ref="A7:D7"/>
    <mergeCell ref="E7:I7"/>
    <mergeCell ref="A8:D8"/>
    <mergeCell ref="E8:I8"/>
    <mergeCell ref="A9:D9"/>
    <mergeCell ref="E9:I9"/>
    <mergeCell ref="A10:D10"/>
    <mergeCell ref="E10:I10"/>
    <mergeCell ref="A11:D11"/>
    <mergeCell ref="E11:I11"/>
    <mergeCell ref="A12:D12"/>
    <mergeCell ref="E12:I12"/>
    <mergeCell ref="H13:I13"/>
    <mergeCell ref="H14:I14"/>
    <mergeCell ref="H15:I15"/>
    <mergeCell ref="H16:I16"/>
    <mergeCell ref="B18:G18"/>
    <mergeCell ref="H18:I18"/>
    <mergeCell ref="B19:G19"/>
    <mergeCell ref="H19:I19"/>
    <mergeCell ref="B20:G20"/>
    <mergeCell ref="H20:I20"/>
    <mergeCell ref="B21:G21"/>
    <mergeCell ref="H21:I21"/>
    <mergeCell ref="B22:G22"/>
    <mergeCell ref="H22:I22"/>
    <mergeCell ref="B23:D23"/>
    <mergeCell ref="E23:G23"/>
    <mergeCell ref="H23:I23"/>
    <mergeCell ref="B24:D24"/>
    <mergeCell ref="E24:G24"/>
    <mergeCell ref="H24:I24"/>
    <mergeCell ref="B25:D25"/>
    <mergeCell ref="E25:G25"/>
    <mergeCell ref="H25:I25"/>
    <mergeCell ref="B26:D26"/>
    <mergeCell ref="E26:G26"/>
    <mergeCell ref="H26:I26"/>
    <mergeCell ref="A27:I27"/>
    <mergeCell ref="A28:I28"/>
    <mergeCell ref="A29:G29"/>
    <mergeCell ref="H29:I29"/>
    <mergeCell ref="B30:G30"/>
    <mergeCell ref="H30:I30"/>
    <mergeCell ref="B31:G31"/>
    <mergeCell ref="H31:I31"/>
    <mergeCell ref="B32:G32"/>
    <mergeCell ref="H32:I32"/>
    <mergeCell ref="B33:G33"/>
    <mergeCell ref="H33:I33"/>
    <mergeCell ref="B34:G34"/>
    <mergeCell ref="H34:I34"/>
    <mergeCell ref="B35:G35"/>
    <mergeCell ref="H35:I35"/>
    <mergeCell ref="B36:G36"/>
    <mergeCell ref="H36:I36"/>
    <mergeCell ref="B37:G37"/>
    <mergeCell ref="H37:I37"/>
    <mergeCell ref="A38:G38"/>
    <mergeCell ref="H38:I38"/>
    <mergeCell ref="A39:I39"/>
    <mergeCell ref="A40:I40"/>
    <mergeCell ref="A41:I41"/>
    <mergeCell ref="A42:G42"/>
    <mergeCell ref="H42:I42"/>
    <mergeCell ref="A43:G43"/>
    <mergeCell ref="B44:G44"/>
    <mergeCell ref="B45:G45"/>
    <mergeCell ref="A46:G46"/>
    <mergeCell ref="A47:I47"/>
    <mergeCell ref="A48:I48"/>
    <mergeCell ref="A49:G49"/>
    <mergeCell ref="H49:I49"/>
    <mergeCell ref="A50:G50"/>
    <mergeCell ref="B51:G51"/>
    <mergeCell ref="B52:G52"/>
    <mergeCell ref="B53:G53"/>
    <mergeCell ref="B54:G54"/>
    <mergeCell ref="B55:G55"/>
    <mergeCell ref="B56:G56"/>
    <mergeCell ref="B58:G58"/>
    <mergeCell ref="A59:G59"/>
    <mergeCell ref="A60:I60"/>
    <mergeCell ref="A61:I61"/>
    <mergeCell ref="A62:G62"/>
    <mergeCell ref="H62:I62"/>
    <mergeCell ref="B63:G63"/>
    <mergeCell ref="H63:I63"/>
    <mergeCell ref="B64:G64"/>
    <mergeCell ref="H64:I64"/>
    <mergeCell ref="B65:G65"/>
    <mergeCell ref="H65:I65"/>
    <mergeCell ref="B66:G66"/>
    <mergeCell ref="H66:I66"/>
    <mergeCell ref="B67:G67"/>
    <mergeCell ref="H67:I67"/>
    <mergeCell ref="B68:G68"/>
    <mergeCell ref="H68:I68"/>
    <mergeCell ref="A69:G69"/>
    <mergeCell ref="H69:I69"/>
    <mergeCell ref="A70:I70"/>
    <mergeCell ref="A71:I71"/>
    <mergeCell ref="A72:G72"/>
    <mergeCell ref="H72:I72"/>
    <mergeCell ref="A73:G73"/>
    <mergeCell ref="B74:G74"/>
    <mergeCell ref="B75:G75"/>
    <mergeCell ref="B76:G76"/>
    <mergeCell ref="A77:G77"/>
    <mergeCell ref="A78:I78"/>
    <mergeCell ref="A79:I79"/>
    <mergeCell ref="A80:G80"/>
    <mergeCell ref="H80:I80"/>
    <mergeCell ref="A81:G81"/>
    <mergeCell ref="B82:G82"/>
    <mergeCell ref="B83:G83"/>
    <mergeCell ref="B84:G84"/>
    <mergeCell ref="B85:G85"/>
    <mergeCell ref="B86:G86"/>
    <mergeCell ref="B87:G87"/>
    <mergeCell ref="A88:G88"/>
    <mergeCell ref="A90:G90"/>
    <mergeCell ref="A91:I91"/>
    <mergeCell ref="A92:I92"/>
    <mergeCell ref="A93:G93"/>
    <mergeCell ref="H93:I93"/>
    <mergeCell ref="A94:G94"/>
    <mergeCell ref="B95:G95"/>
    <mergeCell ref="B96:G96"/>
    <mergeCell ref="B97:G97"/>
    <mergeCell ref="B98:G98"/>
    <mergeCell ref="B99:G99"/>
    <mergeCell ref="B100:G100"/>
    <mergeCell ref="A101:G101"/>
    <mergeCell ref="A102:I102"/>
    <mergeCell ref="A103:I103"/>
    <mergeCell ref="A104:G104"/>
    <mergeCell ref="H104:I104"/>
    <mergeCell ref="A105:G105"/>
    <mergeCell ref="B106:G106"/>
    <mergeCell ref="A107:G107"/>
    <mergeCell ref="A108:I108"/>
    <mergeCell ref="A109:I109"/>
    <mergeCell ref="A110:G110"/>
    <mergeCell ref="H110:I110"/>
    <mergeCell ref="A111:G111"/>
    <mergeCell ref="B112:G112"/>
    <mergeCell ref="B113:G113"/>
    <mergeCell ref="A114:G114"/>
    <mergeCell ref="A115:I115"/>
    <mergeCell ref="A116:I116"/>
    <mergeCell ref="A117:G117"/>
    <mergeCell ref="H117:I117"/>
    <mergeCell ref="B118:G118"/>
    <mergeCell ref="H118:I118"/>
    <mergeCell ref="B119:G119"/>
    <mergeCell ref="H119:I119"/>
    <mergeCell ref="B120:G120"/>
    <mergeCell ref="H120:I120"/>
    <mergeCell ref="B121:G121"/>
    <mergeCell ref="H121:I121"/>
    <mergeCell ref="A122:G122"/>
    <mergeCell ref="H122:I122"/>
    <mergeCell ref="B123:I123"/>
    <mergeCell ref="A124:G124"/>
    <mergeCell ref="A125:I125"/>
    <mergeCell ref="A126:G126"/>
    <mergeCell ref="H126:I126"/>
    <mergeCell ref="A127:G127"/>
    <mergeCell ref="B128:G128"/>
    <mergeCell ref="B129:G129"/>
    <mergeCell ref="B130:G130"/>
    <mergeCell ref="B131:G131"/>
    <mergeCell ref="B132:G132"/>
    <mergeCell ref="A133:G133"/>
    <mergeCell ref="A134:G134"/>
    <mergeCell ref="A135:I135"/>
    <mergeCell ref="A137:G137"/>
    <mergeCell ref="H137:I137"/>
    <mergeCell ref="B138:G138"/>
    <mergeCell ref="H138:I138"/>
    <mergeCell ref="B139:G139"/>
    <mergeCell ref="H139:I139"/>
    <mergeCell ref="B145:G145"/>
    <mergeCell ref="H145:I145"/>
    <mergeCell ref="B146:G146"/>
    <mergeCell ref="H146:I146"/>
    <mergeCell ref="B147:G147"/>
    <mergeCell ref="H147:I147"/>
    <mergeCell ref="B150:D150"/>
    <mergeCell ref="B140:G140"/>
    <mergeCell ref="H140:I140"/>
    <mergeCell ref="B141:G141"/>
    <mergeCell ref="H141:I141"/>
    <mergeCell ref="B142:G142"/>
    <mergeCell ref="H142:I142"/>
    <mergeCell ref="A143:G143"/>
    <mergeCell ref="H143:I143"/>
    <mergeCell ref="B144:G144"/>
    <mergeCell ref="H144:I144"/>
  </mergeCells>
  <pageMargins left="0.7" right="0.7" top="0.75" bottom="0.75" header="0.3" footer="0.3"/>
  <pageSetup paperSize="9" scale="58" fitToHeight="0" orientation="portrait" r:id="rId1"/>
  <headerFooter>
    <oddHeader>&amp;C&amp;F</oddHeader>
    <oddFooter>&amp;C&amp;A&amp;RPágina &amp;P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54"/>
  <sheetViews>
    <sheetView showGridLines="0" zoomScale="115" zoomScaleNormal="115" workbookViewId="0">
      <selection activeCell="J15" sqref="J15"/>
    </sheetView>
  </sheetViews>
  <sheetFormatPr defaultColWidth="12.54296875" defaultRowHeight="15.5"/>
  <cols>
    <col min="1" max="1" width="12.54296875" style="4"/>
    <col min="2" max="2" width="20.453125" style="4" customWidth="1"/>
    <col min="3" max="5" width="12.54296875" style="4"/>
    <col min="6" max="7" width="18.7265625" style="4" customWidth="1"/>
    <col min="8" max="8" width="20.81640625" style="4" customWidth="1"/>
    <col min="9" max="9" width="18.81640625" style="4" customWidth="1"/>
    <col min="10" max="10" width="19.26953125" style="1" customWidth="1"/>
    <col min="11" max="32" width="12.54296875" style="1"/>
    <col min="33" max="16384" width="12.54296875" style="4"/>
  </cols>
  <sheetData>
    <row r="1" spans="1:9" ht="24.5" customHeight="1">
      <c r="A1" s="5"/>
      <c r="B1" s="6"/>
      <c r="C1" s="282" t="s">
        <v>18</v>
      </c>
      <c r="D1" s="283"/>
      <c r="E1" s="283"/>
      <c r="F1" s="283"/>
      <c r="G1" s="283"/>
      <c r="H1" s="283"/>
      <c r="I1" s="284"/>
    </row>
    <row r="2" spans="1:9" ht="24.5" customHeight="1">
      <c r="A2" s="7"/>
      <c r="B2" s="8"/>
      <c r="C2" s="285" t="s">
        <v>19</v>
      </c>
      <c r="D2" s="286"/>
      <c r="E2" s="286"/>
      <c r="F2" s="286"/>
      <c r="G2" s="286"/>
      <c r="H2" s="286"/>
      <c r="I2" s="287"/>
    </row>
    <row r="3" spans="1:9" ht="24.5" customHeight="1">
      <c r="A3" s="7"/>
      <c r="B3" s="8"/>
      <c r="C3" s="285" t="s">
        <v>185</v>
      </c>
      <c r="D3" s="286"/>
      <c r="E3" s="286"/>
      <c r="F3" s="286"/>
      <c r="G3" s="286"/>
      <c r="H3" s="286"/>
      <c r="I3" s="287"/>
    </row>
    <row r="4" spans="1:9" ht="24.5" customHeight="1">
      <c r="A4" s="7"/>
      <c r="B4" s="8"/>
      <c r="C4" s="288" t="s">
        <v>20</v>
      </c>
      <c r="D4" s="289"/>
      <c r="E4" s="289"/>
      <c r="F4" s="289"/>
      <c r="G4" s="289"/>
      <c r="H4" s="289"/>
      <c r="I4" s="290"/>
    </row>
    <row r="5" spans="1:9" ht="18" customHeight="1">
      <c r="A5" s="291" t="s">
        <v>21</v>
      </c>
      <c r="B5" s="292"/>
      <c r="C5" s="292"/>
      <c r="D5" s="292"/>
      <c r="E5" s="292"/>
      <c r="F5" s="292"/>
      <c r="G5" s="292"/>
      <c r="H5" s="292"/>
      <c r="I5" s="293"/>
    </row>
    <row r="6" spans="1:9">
      <c r="A6" s="294" t="s">
        <v>22</v>
      </c>
      <c r="B6" s="295"/>
      <c r="C6" s="295"/>
      <c r="D6" s="295"/>
      <c r="E6" s="164" t="s">
        <v>23</v>
      </c>
      <c r="F6" s="164"/>
      <c r="G6" s="164"/>
      <c r="H6" s="164"/>
      <c r="I6" s="165"/>
    </row>
    <row r="7" spans="1:9">
      <c r="A7" s="276" t="s">
        <v>24</v>
      </c>
      <c r="B7" s="277"/>
      <c r="C7" s="277"/>
      <c r="D7" s="277"/>
      <c r="E7" s="278" t="s">
        <v>25</v>
      </c>
      <c r="F7" s="278"/>
      <c r="G7" s="278"/>
      <c r="H7" s="278"/>
      <c r="I7" s="279"/>
    </row>
    <row r="8" spans="1:9">
      <c r="A8" s="166" t="s">
        <v>26</v>
      </c>
      <c r="B8" s="167"/>
      <c r="C8" s="167"/>
      <c r="D8" s="167"/>
      <c r="E8" s="274" t="s">
        <v>27</v>
      </c>
      <c r="F8" s="274"/>
      <c r="G8" s="274"/>
      <c r="H8" s="274"/>
      <c r="I8" s="275"/>
    </row>
    <row r="9" spans="1:9">
      <c r="A9" s="276" t="s">
        <v>28</v>
      </c>
      <c r="B9" s="277"/>
      <c r="C9" s="277"/>
      <c r="D9" s="277"/>
      <c r="E9" s="278" t="s">
        <v>168</v>
      </c>
      <c r="F9" s="278"/>
      <c r="G9" s="278"/>
      <c r="H9" s="278"/>
      <c r="I9" s="279"/>
    </row>
    <row r="10" spans="1:9">
      <c r="A10" s="166" t="s">
        <v>30</v>
      </c>
      <c r="B10" s="167"/>
      <c r="C10" s="167"/>
      <c r="D10" s="167"/>
      <c r="E10" s="280" t="s">
        <v>31</v>
      </c>
      <c r="F10" s="280"/>
      <c r="G10" s="280"/>
      <c r="H10" s="280"/>
      <c r="I10" s="281"/>
    </row>
    <row r="11" spans="1:9">
      <c r="A11" s="276" t="s">
        <v>32</v>
      </c>
      <c r="B11" s="277"/>
      <c r="C11" s="277"/>
      <c r="D11" s="277"/>
      <c r="E11" s="278" t="s">
        <v>31</v>
      </c>
      <c r="F11" s="278"/>
      <c r="G11" s="278"/>
      <c r="H11" s="278"/>
      <c r="I11" s="279"/>
    </row>
    <row r="12" spans="1:9">
      <c r="A12" s="166" t="s">
        <v>33</v>
      </c>
      <c r="B12" s="167"/>
      <c r="C12" s="167"/>
      <c r="D12" s="167"/>
      <c r="E12" s="156" t="s">
        <v>34</v>
      </c>
      <c r="F12" s="156"/>
      <c r="G12" s="156"/>
      <c r="H12" s="156"/>
      <c r="I12" s="157"/>
    </row>
    <row r="13" spans="1:9">
      <c r="A13" s="9" t="s">
        <v>35</v>
      </c>
      <c r="B13" s="10"/>
      <c r="C13" s="10"/>
      <c r="D13" s="10"/>
      <c r="E13" s="10"/>
      <c r="F13" s="10"/>
      <c r="G13" s="11"/>
      <c r="H13" s="260" t="s">
        <v>31</v>
      </c>
      <c r="I13" s="261"/>
    </row>
    <row r="14" spans="1:9">
      <c r="A14" s="12" t="s">
        <v>36</v>
      </c>
      <c r="B14" s="13"/>
      <c r="C14" s="13"/>
      <c r="D14" s="13"/>
      <c r="E14" s="13"/>
      <c r="F14" s="13"/>
      <c r="G14" s="14"/>
      <c r="H14" s="262" t="s">
        <v>31</v>
      </c>
      <c r="I14" s="263"/>
    </row>
    <row r="15" spans="1:9">
      <c r="A15" s="9" t="s">
        <v>37</v>
      </c>
      <c r="B15" s="10"/>
      <c r="C15" s="10"/>
      <c r="D15" s="10"/>
      <c r="E15" s="10"/>
      <c r="F15" s="10"/>
      <c r="G15" s="11"/>
      <c r="H15" s="264" t="s">
        <v>38</v>
      </c>
      <c r="I15" s="261"/>
    </row>
    <row r="16" spans="1:9">
      <c r="A16" s="12" t="s">
        <v>39</v>
      </c>
      <c r="B16" s="13"/>
      <c r="C16" s="13"/>
      <c r="D16" s="13"/>
      <c r="E16" s="13"/>
      <c r="F16" s="13"/>
      <c r="G16" s="14"/>
      <c r="H16" s="265" t="s">
        <v>40</v>
      </c>
      <c r="I16" s="266"/>
    </row>
    <row r="17" spans="1:9" ht="15" customHeight="1">
      <c r="A17" s="15" t="s">
        <v>41</v>
      </c>
      <c r="B17" s="16"/>
      <c r="C17" s="16"/>
      <c r="D17" s="16"/>
      <c r="E17" s="16"/>
      <c r="F17" s="16"/>
      <c r="G17" s="16"/>
      <c r="H17" s="16"/>
      <c r="I17" s="31"/>
    </row>
    <row r="18" spans="1:9" ht="15" customHeight="1">
      <c r="A18" s="17" t="s">
        <v>42</v>
      </c>
      <c r="B18" s="253" t="s">
        <v>43</v>
      </c>
      <c r="C18" s="253"/>
      <c r="D18" s="253"/>
      <c r="E18" s="253"/>
      <c r="F18" s="253"/>
      <c r="G18" s="253"/>
      <c r="H18" s="267" t="s">
        <v>44</v>
      </c>
      <c r="I18" s="268"/>
    </row>
    <row r="19" spans="1:9">
      <c r="A19" s="18" t="s">
        <v>45</v>
      </c>
      <c r="B19" s="269" t="s">
        <v>46</v>
      </c>
      <c r="C19" s="269"/>
      <c r="D19" s="269"/>
      <c r="E19" s="269"/>
      <c r="F19" s="269"/>
      <c r="G19" s="269"/>
      <c r="H19" s="270" t="s">
        <v>169</v>
      </c>
      <c r="I19" s="271"/>
    </row>
    <row r="20" spans="1:9">
      <c r="A20" s="19" t="s">
        <v>48</v>
      </c>
      <c r="B20" s="202" t="s">
        <v>49</v>
      </c>
      <c r="C20" s="202"/>
      <c r="D20" s="202"/>
      <c r="E20" s="202"/>
      <c r="F20" s="202"/>
      <c r="G20" s="202"/>
      <c r="H20" s="272">
        <v>1621</v>
      </c>
      <c r="I20" s="273"/>
    </row>
    <row r="21" spans="1:9">
      <c r="A21" s="21" t="s">
        <v>50</v>
      </c>
      <c r="B21" s="249" t="s">
        <v>51</v>
      </c>
      <c r="C21" s="250"/>
      <c r="D21" s="250"/>
      <c r="E21" s="250"/>
      <c r="F21" s="250"/>
      <c r="G21" s="250"/>
      <c r="H21" s="251">
        <v>1659.47</v>
      </c>
      <c r="I21" s="252"/>
    </row>
    <row r="22" spans="1:9">
      <c r="A22" s="17" t="s">
        <v>52</v>
      </c>
      <c r="B22" s="253" t="s">
        <v>53</v>
      </c>
      <c r="C22" s="253"/>
      <c r="D22" s="253"/>
      <c r="E22" s="253"/>
      <c r="F22" s="253"/>
      <c r="G22" s="253"/>
      <c r="H22" s="254">
        <v>46023</v>
      </c>
      <c r="I22" s="255"/>
    </row>
    <row r="23" spans="1:9">
      <c r="A23" s="18" t="s">
        <v>54</v>
      </c>
      <c r="B23" s="243" t="s">
        <v>55</v>
      </c>
      <c r="C23" s="243"/>
      <c r="D23" s="243"/>
      <c r="E23" s="243" t="s">
        <v>56</v>
      </c>
      <c r="F23" s="243"/>
      <c r="G23" s="243"/>
      <c r="H23" s="243" t="s">
        <v>57</v>
      </c>
      <c r="I23" s="256"/>
    </row>
    <row r="24" spans="1:9">
      <c r="A24" s="17" t="s">
        <v>58</v>
      </c>
      <c r="B24" s="257">
        <v>0.06</v>
      </c>
      <c r="C24" s="257"/>
      <c r="D24" s="257"/>
      <c r="E24" s="246">
        <v>44</v>
      </c>
      <c r="F24" s="246"/>
      <c r="G24" s="246"/>
      <c r="H24" s="258">
        <v>4</v>
      </c>
      <c r="I24" s="259"/>
    </row>
    <row r="25" spans="1:9">
      <c r="A25" s="18" t="s">
        <v>59</v>
      </c>
      <c r="B25" s="243" t="s">
        <v>60</v>
      </c>
      <c r="C25" s="243"/>
      <c r="D25" s="243"/>
      <c r="E25" s="243" t="s">
        <v>61</v>
      </c>
      <c r="F25" s="243"/>
      <c r="G25" s="243"/>
      <c r="H25" s="244" t="s">
        <v>62</v>
      </c>
      <c r="I25" s="245"/>
    </row>
    <row r="26" spans="1:9">
      <c r="A26" s="17" t="s">
        <v>63</v>
      </c>
      <c r="B26" s="246" t="s">
        <v>64</v>
      </c>
      <c r="C26" s="246"/>
      <c r="D26" s="246"/>
      <c r="E26" s="246">
        <v>1</v>
      </c>
      <c r="F26" s="246"/>
      <c r="G26" s="246"/>
      <c r="H26" s="247">
        <v>1</v>
      </c>
      <c r="I26" s="248"/>
    </row>
    <row r="27" spans="1:9">
      <c r="A27" s="238"/>
      <c r="B27" s="239"/>
      <c r="C27" s="239"/>
      <c r="D27" s="239"/>
      <c r="E27" s="239"/>
      <c r="F27" s="239"/>
      <c r="G27" s="239"/>
      <c r="H27" s="239"/>
      <c r="I27" s="240"/>
    </row>
    <row r="28" spans="1:9">
      <c r="A28" s="160" t="s">
        <v>65</v>
      </c>
      <c r="B28" s="161"/>
      <c r="C28" s="161"/>
      <c r="D28" s="161"/>
      <c r="E28" s="161"/>
      <c r="F28" s="161"/>
      <c r="G28" s="161"/>
      <c r="H28" s="161"/>
      <c r="I28" s="162"/>
    </row>
    <row r="29" spans="1:9">
      <c r="A29" s="193" t="s">
        <v>66</v>
      </c>
      <c r="B29" s="194"/>
      <c r="C29" s="194"/>
      <c r="D29" s="194"/>
      <c r="E29" s="194"/>
      <c r="F29" s="194"/>
      <c r="G29" s="194"/>
      <c r="H29" s="194" t="s">
        <v>67</v>
      </c>
      <c r="I29" s="195"/>
    </row>
    <row r="30" spans="1:9">
      <c r="A30" s="22" t="s">
        <v>42</v>
      </c>
      <c r="B30" s="187" t="s">
        <v>68</v>
      </c>
      <c r="C30" s="188"/>
      <c r="D30" s="188"/>
      <c r="E30" s="188"/>
      <c r="F30" s="188"/>
      <c r="G30" s="189"/>
      <c r="H30" s="234">
        <f>H21</f>
        <v>1659.47</v>
      </c>
      <c r="I30" s="235"/>
    </row>
    <row r="31" spans="1:9">
      <c r="A31" s="23" t="s">
        <v>45</v>
      </c>
      <c r="B31" s="231" t="s">
        <v>69</v>
      </c>
      <c r="C31" s="232"/>
      <c r="D31" s="232"/>
      <c r="E31" s="232"/>
      <c r="F31" s="232"/>
      <c r="G31" s="233"/>
      <c r="H31" s="234"/>
      <c r="I31" s="235"/>
    </row>
    <row r="32" spans="1:9">
      <c r="A32" s="22" t="s">
        <v>48</v>
      </c>
      <c r="B32" s="187" t="s">
        <v>70</v>
      </c>
      <c r="C32" s="188"/>
      <c r="D32" s="188"/>
      <c r="E32" s="188"/>
      <c r="F32" s="188"/>
      <c r="G32" s="189"/>
      <c r="H32" s="241">
        <f>20%*H20</f>
        <v>324.20000000000005</v>
      </c>
      <c r="I32" s="242"/>
    </row>
    <row r="33" spans="1:9">
      <c r="A33" s="23" t="s">
        <v>50</v>
      </c>
      <c r="B33" s="231" t="s">
        <v>71</v>
      </c>
      <c r="C33" s="232"/>
      <c r="D33" s="232"/>
      <c r="E33" s="232"/>
      <c r="F33" s="232"/>
      <c r="G33" s="233"/>
      <c r="H33" s="234"/>
      <c r="I33" s="235"/>
    </row>
    <row r="34" spans="1:9">
      <c r="A34" s="23" t="s">
        <v>52</v>
      </c>
      <c r="B34" s="231" t="s">
        <v>72</v>
      </c>
      <c r="C34" s="232"/>
      <c r="D34" s="232"/>
      <c r="E34" s="232"/>
      <c r="F34" s="232"/>
      <c r="G34" s="233"/>
      <c r="H34" s="234"/>
      <c r="I34" s="235"/>
    </row>
    <row r="35" spans="1:9">
      <c r="A35" s="23" t="s">
        <v>54</v>
      </c>
      <c r="B35" s="231" t="s">
        <v>73</v>
      </c>
      <c r="C35" s="232"/>
      <c r="D35" s="232"/>
      <c r="E35" s="232"/>
      <c r="F35" s="232"/>
      <c r="G35" s="233"/>
      <c r="H35" s="234"/>
      <c r="I35" s="235"/>
    </row>
    <row r="36" spans="1:9">
      <c r="A36" s="19" t="s">
        <v>58</v>
      </c>
      <c r="B36" s="228" t="s">
        <v>74</v>
      </c>
      <c r="C36" s="229"/>
      <c r="D36" s="229"/>
      <c r="E36" s="229"/>
      <c r="F36" s="229"/>
      <c r="G36" s="230"/>
      <c r="H36" s="234"/>
      <c r="I36" s="235"/>
    </row>
    <row r="37" spans="1:9">
      <c r="A37" s="19" t="s">
        <v>59</v>
      </c>
      <c r="B37" s="228" t="s">
        <v>75</v>
      </c>
      <c r="C37" s="229"/>
      <c r="D37" s="229"/>
      <c r="E37" s="229"/>
      <c r="F37" s="229"/>
      <c r="G37" s="230"/>
      <c r="H37" s="236"/>
      <c r="I37" s="237"/>
    </row>
    <row r="38" spans="1:9">
      <c r="A38" s="147" t="s">
        <v>76</v>
      </c>
      <c r="B38" s="148"/>
      <c r="C38" s="148"/>
      <c r="D38" s="148"/>
      <c r="E38" s="148"/>
      <c r="F38" s="148"/>
      <c r="G38" s="148"/>
      <c r="H38" s="182">
        <f>SUM(H30:H37)</f>
        <v>1983.67</v>
      </c>
      <c r="I38" s="183"/>
    </row>
    <row r="39" spans="1:9">
      <c r="A39" s="238"/>
      <c r="B39" s="239"/>
      <c r="C39" s="239"/>
      <c r="D39" s="239"/>
      <c r="E39" s="239"/>
      <c r="F39" s="239"/>
      <c r="G39" s="239"/>
      <c r="H39" s="239"/>
      <c r="I39" s="240"/>
    </row>
    <row r="40" spans="1:9">
      <c r="A40" s="160" t="s">
        <v>77</v>
      </c>
      <c r="B40" s="161"/>
      <c r="C40" s="161"/>
      <c r="D40" s="161"/>
      <c r="E40" s="161"/>
      <c r="F40" s="161"/>
      <c r="G40" s="161"/>
      <c r="H40" s="161"/>
      <c r="I40" s="162"/>
    </row>
    <row r="41" spans="1:9">
      <c r="A41" s="222" t="s">
        <v>78</v>
      </c>
      <c r="B41" s="223"/>
      <c r="C41" s="223"/>
      <c r="D41" s="223"/>
      <c r="E41" s="223"/>
      <c r="F41" s="223"/>
      <c r="G41" s="223"/>
      <c r="H41" s="223"/>
      <c r="I41" s="224"/>
    </row>
    <row r="42" spans="1:9">
      <c r="A42" s="179" t="s">
        <v>66</v>
      </c>
      <c r="B42" s="180"/>
      <c r="C42" s="180"/>
      <c r="D42" s="180"/>
      <c r="E42" s="180"/>
      <c r="F42" s="180"/>
      <c r="G42" s="181"/>
      <c r="H42" s="221" t="s">
        <v>67</v>
      </c>
      <c r="I42" s="184"/>
    </row>
    <row r="43" spans="1:9">
      <c r="A43" s="225" t="s">
        <v>79</v>
      </c>
      <c r="B43" s="226"/>
      <c r="C43" s="226"/>
      <c r="D43" s="226"/>
      <c r="E43" s="226"/>
      <c r="F43" s="226"/>
      <c r="G43" s="227"/>
      <c r="H43" s="24" t="s">
        <v>80</v>
      </c>
      <c r="I43" s="32" t="s">
        <v>81</v>
      </c>
    </row>
    <row r="44" spans="1:9">
      <c r="A44" s="22" t="s">
        <v>42</v>
      </c>
      <c r="B44" s="228" t="s">
        <v>82</v>
      </c>
      <c r="C44" s="229"/>
      <c r="D44" s="229"/>
      <c r="E44" s="229"/>
      <c r="F44" s="229"/>
      <c r="G44" s="230"/>
      <c r="H44" s="26">
        <v>8.3299999999999999E-2</v>
      </c>
      <c r="I44" s="33">
        <f>H44*($H$38)</f>
        <v>165.239711</v>
      </c>
    </row>
    <row r="45" spans="1:9">
      <c r="A45" s="22" t="s">
        <v>45</v>
      </c>
      <c r="B45" s="228" t="s">
        <v>83</v>
      </c>
      <c r="C45" s="229"/>
      <c r="D45" s="229"/>
      <c r="E45" s="229"/>
      <c r="F45" s="229"/>
      <c r="G45" s="230"/>
      <c r="H45" s="26">
        <v>0.1111</v>
      </c>
      <c r="I45" s="33">
        <f>H45*($H$38)</f>
        <v>220.38573700000001</v>
      </c>
    </row>
    <row r="46" spans="1:9">
      <c r="A46" s="147" t="s">
        <v>76</v>
      </c>
      <c r="B46" s="148"/>
      <c r="C46" s="148"/>
      <c r="D46" s="148"/>
      <c r="E46" s="148"/>
      <c r="F46" s="148"/>
      <c r="G46" s="148"/>
      <c r="H46" s="27">
        <f>SUM(H44:H45)</f>
        <v>0.19440000000000002</v>
      </c>
      <c r="I46" s="34">
        <f>SUM(I44:I45)</f>
        <v>385.62544800000001</v>
      </c>
    </row>
    <row r="47" spans="1:9">
      <c r="A47" s="213"/>
      <c r="B47" s="214"/>
      <c r="C47" s="214"/>
      <c r="D47" s="214"/>
      <c r="E47" s="214"/>
      <c r="F47" s="214"/>
      <c r="G47" s="214"/>
      <c r="H47" s="214"/>
      <c r="I47" s="215"/>
    </row>
    <row r="48" spans="1:9">
      <c r="A48" s="196" t="s">
        <v>84</v>
      </c>
      <c r="B48" s="197"/>
      <c r="C48" s="197"/>
      <c r="D48" s="197"/>
      <c r="E48" s="197"/>
      <c r="F48" s="197"/>
      <c r="G48" s="197"/>
      <c r="H48" s="197"/>
      <c r="I48" s="198"/>
    </row>
    <row r="49" spans="1:32">
      <c r="A49" s="179" t="s">
        <v>66</v>
      </c>
      <c r="B49" s="180"/>
      <c r="C49" s="180"/>
      <c r="D49" s="180"/>
      <c r="E49" s="180"/>
      <c r="F49" s="180"/>
      <c r="G49" s="181"/>
      <c r="H49" s="221" t="s">
        <v>67</v>
      </c>
      <c r="I49" s="184"/>
    </row>
    <row r="50" spans="1:32">
      <c r="A50" s="185" t="s">
        <v>79</v>
      </c>
      <c r="B50" s="186"/>
      <c r="C50" s="186"/>
      <c r="D50" s="186"/>
      <c r="E50" s="186"/>
      <c r="F50" s="186"/>
      <c r="G50" s="186"/>
      <c r="H50" s="24" t="s">
        <v>80</v>
      </c>
      <c r="I50" s="32" t="s">
        <v>81</v>
      </c>
    </row>
    <row r="51" spans="1:32">
      <c r="A51" s="22" t="s">
        <v>42</v>
      </c>
      <c r="B51" s="176" t="s">
        <v>85</v>
      </c>
      <c r="C51" s="176"/>
      <c r="D51" s="176"/>
      <c r="E51" s="176"/>
      <c r="F51" s="176"/>
      <c r="G51" s="176"/>
      <c r="H51" s="28">
        <v>0.2</v>
      </c>
      <c r="I51" s="35">
        <f>H51*($I$46+$H$38)</f>
        <v>473.8590896</v>
      </c>
    </row>
    <row r="52" spans="1:32">
      <c r="A52" s="22" t="s">
        <v>45</v>
      </c>
      <c r="B52" s="176" t="s">
        <v>86</v>
      </c>
      <c r="C52" s="176"/>
      <c r="D52" s="176"/>
      <c r="E52" s="176"/>
      <c r="F52" s="176"/>
      <c r="G52" s="176"/>
      <c r="H52" s="28">
        <v>1.4999999999999999E-2</v>
      </c>
      <c r="I52" s="35">
        <f t="shared" ref="I52:I58" si="0">H52*($I$46+$H$38)</f>
        <v>35.539431719999996</v>
      </c>
    </row>
    <row r="53" spans="1:32">
      <c r="A53" s="22" t="s">
        <v>48</v>
      </c>
      <c r="B53" s="176" t="s">
        <v>87</v>
      </c>
      <c r="C53" s="176"/>
      <c r="D53" s="176"/>
      <c r="E53" s="176"/>
      <c r="F53" s="176"/>
      <c r="G53" s="176"/>
      <c r="H53" s="28">
        <v>0.01</v>
      </c>
      <c r="I53" s="35">
        <f t="shared" si="0"/>
        <v>23.692954479999997</v>
      </c>
    </row>
    <row r="54" spans="1:32">
      <c r="A54" s="22" t="s">
        <v>50</v>
      </c>
      <c r="B54" s="176" t="s">
        <v>88</v>
      </c>
      <c r="C54" s="176"/>
      <c r="D54" s="176"/>
      <c r="E54" s="176"/>
      <c r="F54" s="176"/>
      <c r="G54" s="176"/>
      <c r="H54" s="28">
        <v>2E-3</v>
      </c>
      <c r="I54" s="35">
        <f t="shared" si="0"/>
        <v>4.7385908959999998</v>
      </c>
    </row>
    <row r="55" spans="1:32">
      <c r="A55" s="22" t="s">
        <v>52</v>
      </c>
      <c r="B55" s="176" t="s">
        <v>89</v>
      </c>
      <c r="C55" s="176"/>
      <c r="D55" s="176"/>
      <c r="E55" s="176"/>
      <c r="F55" s="176"/>
      <c r="G55" s="176"/>
      <c r="H55" s="28">
        <v>2.5000000000000001E-2</v>
      </c>
      <c r="I55" s="35">
        <f t="shared" si="0"/>
        <v>59.232386200000001</v>
      </c>
    </row>
    <row r="56" spans="1:32">
      <c r="A56" s="22" t="s">
        <v>54</v>
      </c>
      <c r="B56" s="176" t="s">
        <v>90</v>
      </c>
      <c r="C56" s="176"/>
      <c r="D56" s="176"/>
      <c r="E56" s="176"/>
      <c r="F56" s="176"/>
      <c r="G56" s="176"/>
      <c r="H56" s="28">
        <v>6.0000000000000001E-3</v>
      </c>
      <c r="I56" s="35">
        <f t="shared" si="0"/>
        <v>14.215772687999999</v>
      </c>
    </row>
    <row r="57" spans="1:32" s="1" customFormat="1">
      <c r="A57" s="19" t="s">
        <v>58</v>
      </c>
      <c r="B57" s="115" t="s">
        <v>186</v>
      </c>
      <c r="C57" s="20"/>
      <c r="D57" s="20"/>
      <c r="E57" s="20"/>
      <c r="F57" s="20"/>
      <c r="G57" s="20"/>
      <c r="H57" s="29">
        <f>(1.4813*3)/100</f>
        <v>4.4438999999999999E-2</v>
      </c>
      <c r="I57" s="36">
        <f t="shared" si="0"/>
        <v>105.28912041367199</v>
      </c>
    </row>
    <row r="58" spans="1:32">
      <c r="A58" s="22" t="s">
        <v>59</v>
      </c>
      <c r="B58" s="176" t="s">
        <v>91</v>
      </c>
      <c r="C58" s="176"/>
      <c r="D58" s="176"/>
      <c r="E58" s="176"/>
      <c r="F58" s="176"/>
      <c r="G58" s="176"/>
      <c r="H58" s="28">
        <v>0.08</v>
      </c>
      <c r="I58" s="35">
        <f t="shared" si="0"/>
        <v>189.54363583999998</v>
      </c>
    </row>
    <row r="59" spans="1:32">
      <c r="A59" s="147" t="s">
        <v>76</v>
      </c>
      <c r="B59" s="148"/>
      <c r="C59" s="148"/>
      <c r="D59" s="148"/>
      <c r="E59" s="148"/>
      <c r="F59" s="148"/>
      <c r="G59" s="148"/>
      <c r="H59" s="30">
        <f>SUM(H51:H58)</f>
        <v>0.38243900000000008</v>
      </c>
      <c r="I59" s="37">
        <f>SUM(I51:I58)</f>
        <v>906.11098183767194</v>
      </c>
    </row>
    <row r="60" spans="1:32">
      <c r="A60" s="213"/>
      <c r="B60" s="214"/>
      <c r="C60" s="214"/>
      <c r="D60" s="214"/>
      <c r="E60" s="214"/>
      <c r="F60" s="214"/>
      <c r="G60" s="214"/>
      <c r="H60" s="214"/>
      <c r="I60" s="215"/>
    </row>
    <row r="61" spans="1:32">
      <c r="A61" s="196" t="s">
        <v>92</v>
      </c>
      <c r="B61" s="197"/>
      <c r="C61" s="197"/>
      <c r="D61" s="197"/>
      <c r="E61" s="197"/>
      <c r="F61" s="197"/>
      <c r="G61" s="197"/>
      <c r="H61" s="197"/>
      <c r="I61" s="198"/>
    </row>
    <row r="62" spans="1:32">
      <c r="A62" s="199" t="s">
        <v>66</v>
      </c>
      <c r="B62" s="200"/>
      <c r="C62" s="200"/>
      <c r="D62" s="200"/>
      <c r="E62" s="200"/>
      <c r="F62" s="200"/>
      <c r="G62" s="200"/>
      <c r="H62" s="200" t="s">
        <v>67</v>
      </c>
      <c r="I62" s="201"/>
    </row>
    <row r="63" spans="1:32">
      <c r="A63" s="22" t="s">
        <v>42</v>
      </c>
      <c r="B63" s="176" t="s">
        <v>93</v>
      </c>
      <c r="C63" s="176"/>
      <c r="D63" s="176"/>
      <c r="E63" s="176"/>
      <c r="F63" s="176"/>
      <c r="G63" s="176"/>
      <c r="H63" s="216">
        <f>$H$24*$E$24-$B$24*$H$21</f>
        <v>76.431799999999996</v>
      </c>
      <c r="I63" s="217"/>
      <c r="AE63" s="4"/>
      <c r="AF63" s="4"/>
    </row>
    <row r="64" spans="1:32" s="1" customFormat="1">
      <c r="A64" s="19" t="s">
        <v>45</v>
      </c>
      <c r="B64" s="202" t="s">
        <v>94</v>
      </c>
      <c r="C64" s="202"/>
      <c r="D64" s="202"/>
      <c r="E64" s="202"/>
      <c r="F64" s="202"/>
      <c r="G64" s="202"/>
      <c r="H64" s="216">
        <v>505.99</v>
      </c>
      <c r="I64" s="217"/>
    </row>
    <row r="65" spans="1:12" s="1" customFormat="1">
      <c r="A65" s="19" t="s">
        <v>48</v>
      </c>
      <c r="B65" s="202" t="s">
        <v>95</v>
      </c>
      <c r="C65" s="202"/>
      <c r="D65" s="202"/>
      <c r="E65" s="202"/>
      <c r="F65" s="202"/>
      <c r="G65" s="202"/>
      <c r="H65" s="216">
        <v>0</v>
      </c>
      <c r="I65" s="217"/>
    </row>
    <row r="66" spans="1:12" s="1" customFormat="1">
      <c r="A66" s="19" t="s">
        <v>50</v>
      </c>
      <c r="B66" s="202" t="s">
        <v>187</v>
      </c>
      <c r="C66" s="202"/>
      <c r="D66" s="202"/>
      <c r="E66" s="202"/>
      <c r="F66" s="202"/>
      <c r="G66" s="202"/>
      <c r="H66" s="216">
        <v>60.75</v>
      </c>
      <c r="I66" s="217"/>
      <c r="K66" s="2"/>
      <c r="L66" s="2"/>
    </row>
    <row r="67" spans="1:12" s="1" customFormat="1">
      <c r="A67" s="19" t="s">
        <v>52</v>
      </c>
      <c r="B67" s="202" t="s">
        <v>96</v>
      </c>
      <c r="C67" s="202"/>
      <c r="D67" s="202"/>
      <c r="E67" s="202"/>
      <c r="F67" s="202"/>
      <c r="G67" s="202"/>
      <c r="H67" s="216">
        <v>4.6100000000000003</v>
      </c>
      <c r="I67" s="217"/>
      <c r="K67" s="2"/>
      <c r="L67" s="2"/>
    </row>
    <row r="68" spans="1:12" s="1" customFormat="1">
      <c r="A68" s="19" t="s">
        <v>54</v>
      </c>
      <c r="B68" s="228" t="s">
        <v>97</v>
      </c>
      <c r="C68" s="229"/>
      <c r="D68" s="229"/>
      <c r="E68" s="229"/>
      <c r="F68" s="229"/>
      <c r="G68" s="230"/>
      <c r="H68" s="296"/>
      <c r="I68" s="297"/>
    </row>
    <row r="69" spans="1:12">
      <c r="A69" s="147" t="s">
        <v>76</v>
      </c>
      <c r="B69" s="148"/>
      <c r="C69" s="148"/>
      <c r="D69" s="148"/>
      <c r="E69" s="148"/>
      <c r="F69" s="148"/>
      <c r="G69" s="148"/>
      <c r="H69" s="182">
        <f>SUM(H63:I68)</f>
        <v>647.78179999999998</v>
      </c>
      <c r="I69" s="183"/>
    </row>
    <row r="70" spans="1:12">
      <c r="A70" s="213"/>
      <c r="B70" s="214"/>
      <c r="C70" s="214"/>
      <c r="D70" s="214"/>
      <c r="E70" s="214"/>
      <c r="F70" s="214"/>
      <c r="G70" s="214"/>
      <c r="H70" s="214"/>
      <c r="I70" s="215"/>
    </row>
    <row r="71" spans="1:12">
      <c r="A71" s="196" t="s">
        <v>98</v>
      </c>
      <c r="B71" s="197"/>
      <c r="C71" s="197"/>
      <c r="D71" s="197"/>
      <c r="E71" s="197"/>
      <c r="F71" s="197"/>
      <c r="G71" s="197"/>
      <c r="H71" s="197"/>
      <c r="I71" s="198"/>
    </row>
    <row r="72" spans="1:12">
      <c r="A72" s="199" t="s">
        <v>66</v>
      </c>
      <c r="B72" s="200"/>
      <c r="C72" s="200"/>
      <c r="D72" s="200"/>
      <c r="E72" s="200"/>
      <c r="F72" s="200"/>
      <c r="G72" s="200"/>
      <c r="H72" s="200" t="s">
        <v>67</v>
      </c>
      <c r="I72" s="201"/>
    </row>
    <row r="73" spans="1:12">
      <c r="A73" s="185" t="s">
        <v>79</v>
      </c>
      <c r="B73" s="186"/>
      <c r="C73" s="186"/>
      <c r="D73" s="186"/>
      <c r="E73" s="186"/>
      <c r="F73" s="186"/>
      <c r="G73" s="186"/>
      <c r="H73" s="24" t="s">
        <v>80</v>
      </c>
      <c r="I73" s="32" t="s">
        <v>81</v>
      </c>
    </row>
    <row r="74" spans="1:12">
      <c r="A74" s="38" t="s">
        <v>99</v>
      </c>
      <c r="B74" s="187" t="s">
        <v>100</v>
      </c>
      <c r="C74" s="188"/>
      <c r="D74" s="188"/>
      <c r="E74" s="188"/>
      <c r="F74" s="188"/>
      <c r="G74" s="189"/>
      <c r="H74" s="39">
        <f>H46</f>
        <v>0.19440000000000002</v>
      </c>
      <c r="I74" s="33">
        <f>I46</f>
        <v>385.62544800000001</v>
      </c>
    </row>
    <row r="75" spans="1:12">
      <c r="A75" s="38" t="s">
        <v>101</v>
      </c>
      <c r="B75" s="187" t="s">
        <v>102</v>
      </c>
      <c r="C75" s="188"/>
      <c r="D75" s="188"/>
      <c r="E75" s="188"/>
      <c r="F75" s="188"/>
      <c r="G75" s="189"/>
      <c r="H75" s="39">
        <f>H59</f>
        <v>0.38243900000000008</v>
      </c>
      <c r="I75" s="33">
        <f>I59</f>
        <v>906.11098183767194</v>
      </c>
    </row>
    <row r="76" spans="1:12">
      <c r="A76" s="38" t="s">
        <v>103</v>
      </c>
      <c r="B76" s="187" t="s">
        <v>104</v>
      </c>
      <c r="C76" s="188"/>
      <c r="D76" s="188"/>
      <c r="E76" s="188"/>
      <c r="F76" s="188"/>
      <c r="G76" s="189"/>
      <c r="H76" s="40"/>
      <c r="I76" s="33">
        <f>H69</f>
        <v>647.78179999999998</v>
      </c>
    </row>
    <row r="77" spans="1:12">
      <c r="A77" s="147" t="s">
        <v>76</v>
      </c>
      <c r="B77" s="148"/>
      <c r="C77" s="148"/>
      <c r="D77" s="148"/>
      <c r="E77" s="148"/>
      <c r="F77" s="148"/>
      <c r="G77" s="148"/>
      <c r="H77" s="40"/>
      <c r="I77" s="34">
        <f>SUM(I74:I76)</f>
        <v>1939.5182298376719</v>
      </c>
    </row>
    <row r="78" spans="1:12">
      <c r="A78" s="210"/>
      <c r="B78" s="211"/>
      <c r="C78" s="211"/>
      <c r="D78" s="211"/>
      <c r="E78" s="211"/>
      <c r="F78" s="211"/>
      <c r="G78" s="211"/>
      <c r="H78" s="211"/>
      <c r="I78" s="212"/>
    </row>
    <row r="79" spans="1:12">
      <c r="A79" s="160" t="s">
        <v>105</v>
      </c>
      <c r="B79" s="161"/>
      <c r="C79" s="161"/>
      <c r="D79" s="161"/>
      <c r="E79" s="161"/>
      <c r="F79" s="161"/>
      <c r="G79" s="161"/>
      <c r="H79" s="161"/>
      <c r="I79" s="162"/>
    </row>
    <row r="80" spans="1:12">
      <c r="A80" s="193" t="s">
        <v>66</v>
      </c>
      <c r="B80" s="194"/>
      <c r="C80" s="194"/>
      <c r="D80" s="194"/>
      <c r="E80" s="194"/>
      <c r="F80" s="194"/>
      <c r="G80" s="194"/>
      <c r="H80" s="194" t="s">
        <v>67</v>
      </c>
      <c r="I80" s="195"/>
    </row>
    <row r="81" spans="1:32">
      <c r="A81" s="185" t="s">
        <v>79</v>
      </c>
      <c r="B81" s="186"/>
      <c r="C81" s="186"/>
      <c r="D81" s="186"/>
      <c r="E81" s="186"/>
      <c r="F81" s="186"/>
      <c r="G81" s="186"/>
      <c r="H81" s="24" t="s">
        <v>80</v>
      </c>
      <c r="I81" s="32" t="s">
        <v>81</v>
      </c>
    </row>
    <row r="82" spans="1:32">
      <c r="A82" s="22" t="s">
        <v>42</v>
      </c>
      <c r="B82" s="176" t="s">
        <v>106</v>
      </c>
      <c r="C82" s="176"/>
      <c r="D82" s="176"/>
      <c r="E82" s="176"/>
      <c r="F82" s="176"/>
      <c r="G82" s="176"/>
      <c r="H82" s="26">
        <v>4.1999999999999997E-3</v>
      </c>
      <c r="I82" s="33">
        <f>H82*$H$38</f>
        <v>8.3314140000000005</v>
      </c>
    </row>
    <row r="83" spans="1:32">
      <c r="A83" s="22" t="s">
        <v>45</v>
      </c>
      <c r="B83" s="176" t="s">
        <v>107</v>
      </c>
      <c r="C83" s="176"/>
      <c r="D83" s="176"/>
      <c r="E83" s="176"/>
      <c r="F83" s="176"/>
      <c r="G83" s="176"/>
      <c r="H83" s="26">
        <v>2.9999999999999997E-4</v>
      </c>
      <c r="I83" s="33">
        <f t="shared" ref="I83:I87" si="1">H83*$H$38</f>
        <v>0.59510099999999999</v>
      </c>
    </row>
    <row r="84" spans="1:32">
      <c r="A84" s="22" t="s">
        <v>48</v>
      </c>
      <c r="B84" s="176" t="s">
        <v>108</v>
      </c>
      <c r="C84" s="176"/>
      <c r="D84" s="176"/>
      <c r="E84" s="176"/>
      <c r="F84" s="176"/>
      <c r="G84" s="176"/>
      <c r="H84" s="26">
        <v>3.4799999999999998E-2</v>
      </c>
      <c r="I84" s="33">
        <f t="shared" si="1"/>
        <v>69.031716000000003</v>
      </c>
    </row>
    <row r="85" spans="1:32">
      <c r="A85" s="22" t="s">
        <v>50</v>
      </c>
      <c r="B85" s="176" t="s">
        <v>109</v>
      </c>
      <c r="C85" s="176"/>
      <c r="D85" s="176"/>
      <c r="E85" s="176"/>
      <c r="F85" s="176"/>
      <c r="G85" s="176"/>
      <c r="H85" s="26">
        <v>1.9400000000000001E-2</v>
      </c>
      <c r="I85" s="33">
        <f t="shared" si="1"/>
        <v>38.483198000000002</v>
      </c>
    </row>
    <row r="86" spans="1:32">
      <c r="A86" s="22" t="s">
        <v>52</v>
      </c>
      <c r="B86" s="206" t="s">
        <v>110</v>
      </c>
      <c r="C86" s="206"/>
      <c r="D86" s="206"/>
      <c r="E86" s="206"/>
      <c r="F86" s="206"/>
      <c r="G86" s="206"/>
      <c r="H86" s="26">
        <f>H85*H59</f>
        <v>7.4193166000000015E-3</v>
      </c>
      <c r="I86" s="33">
        <f t="shared" si="1"/>
        <v>14.717475759922003</v>
      </c>
    </row>
    <row r="87" spans="1:32">
      <c r="A87" s="22" t="s">
        <v>54</v>
      </c>
      <c r="B87" s="176" t="s">
        <v>111</v>
      </c>
      <c r="C87" s="176"/>
      <c r="D87" s="176"/>
      <c r="E87" s="176"/>
      <c r="F87" s="176"/>
      <c r="G87" s="176"/>
      <c r="H87" s="26">
        <v>5.9999999999999995E-4</v>
      </c>
      <c r="I87" s="33">
        <f t="shared" si="1"/>
        <v>1.190202</v>
      </c>
    </row>
    <row r="88" spans="1:32">
      <c r="A88" s="147" t="s">
        <v>76</v>
      </c>
      <c r="B88" s="148"/>
      <c r="C88" s="148"/>
      <c r="D88" s="148"/>
      <c r="E88" s="148"/>
      <c r="F88" s="148"/>
      <c r="G88" s="148"/>
      <c r="H88" s="41">
        <f>SUM(H82:H87)</f>
        <v>6.6719316599999995E-2</v>
      </c>
      <c r="I88" s="34">
        <f>SUM(I82:I87)</f>
        <v>132.34910675992199</v>
      </c>
    </row>
    <row r="89" spans="1:32">
      <c r="A89" s="42"/>
      <c r="B89" s="43"/>
      <c r="C89" s="43"/>
      <c r="D89" s="43"/>
      <c r="E89" s="43"/>
      <c r="F89" s="43"/>
      <c r="G89" s="44"/>
      <c r="H89" s="26"/>
      <c r="I89" s="33"/>
    </row>
    <row r="90" spans="1:32" s="2" customFormat="1">
      <c r="A90" s="158" t="s">
        <v>112</v>
      </c>
      <c r="B90" s="159"/>
      <c r="C90" s="159"/>
      <c r="D90" s="159"/>
      <c r="E90" s="159"/>
      <c r="F90" s="159"/>
      <c r="G90" s="159"/>
      <c r="H90" s="45"/>
      <c r="I90" s="48">
        <f>$I$88+$I$77+$H$38</f>
        <v>4055.5373365975938</v>
      </c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</row>
    <row r="91" spans="1:32" s="2" customFormat="1">
      <c r="A91" s="160" t="s">
        <v>113</v>
      </c>
      <c r="B91" s="161"/>
      <c r="C91" s="161"/>
      <c r="D91" s="161"/>
      <c r="E91" s="161"/>
      <c r="F91" s="161"/>
      <c r="G91" s="161"/>
      <c r="H91" s="161"/>
      <c r="I91" s="162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</row>
    <row r="92" spans="1:32" s="2" customFormat="1">
      <c r="A92" s="207" t="s">
        <v>114</v>
      </c>
      <c r="B92" s="208"/>
      <c r="C92" s="208"/>
      <c r="D92" s="208"/>
      <c r="E92" s="208"/>
      <c r="F92" s="208"/>
      <c r="G92" s="208"/>
      <c r="H92" s="208"/>
      <c r="I92" s="209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</row>
    <row r="93" spans="1:32" s="2" customFormat="1">
      <c r="A93" s="199" t="s">
        <v>66</v>
      </c>
      <c r="B93" s="200"/>
      <c r="C93" s="200"/>
      <c r="D93" s="200"/>
      <c r="E93" s="200"/>
      <c r="F93" s="200"/>
      <c r="G93" s="200"/>
      <c r="H93" s="200" t="s">
        <v>67</v>
      </c>
      <c r="I93" s="20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</row>
    <row r="94" spans="1:32" s="2" customFormat="1">
      <c r="A94" s="185" t="s">
        <v>79</v>
      </c>
      <c r="B94" s="186"/>
      <c r="C94" s="186"/>
      <c r="D94" s="186"/>
      <c r="E94" s="186"/>
      <c r="F94" s="186"/>
      <c r="G94" s="186"/>
      <c r="H94" s="24" t="s">
        <v>80</v>
      </c>
      <c r="I94" s="32" t="s">
        <v>81</v>
      </c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</row>
    <row r="95" spans="1:32" s="2" customFormat="1">
      <c r="A95" s="22" t="s">
        <v>42</v>
      </c>
      <c r="B95" s="176" t="s">
        <v>115</v>
      </c>
      <c r="C95" s="176"/>
      <c r="D95" s="176"/>
      <c r="E95" s="176"/>
      <c r="F95" s="176"/>
      <c r="G95" s="176"/>
      <c r="H95" s="26">
        <v>9.2999999999999992E-3</v>
      </c>
      <c r="I95" s="33">
        <f>H95*I90</f>
        <v>37.716497230357618</v>
      </c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</row>
    <row r="96" spans="1:32">
      <c r="A96" s="22" t="s">
        <v>45</v>
      </c>
      <c r="B96" s="176" t="s">
        <v>116</v>
      </c>
      <c r="C96" s="176"/>
      <c r="D96" s="176"/>
      <c r="E96" s="176"/>
      <c r="F96" s="176"/>
      <c r="G96" s="176"/>
      <c r="H96" s="26">
        <v>2.8E-3</v>
      </c>
      <c r="I96" s="33">
        <f>H96*I90</f>
        <v>11.355504542473263</v>
      </c>
    </row>
    <row r="97" spans="1:9">
      <c r="A97" s="22" t="s">
        <v>48</v>
      </c>
      <c r="B97" s="176" t="s">
        <v>117</v>
      </c>
      <c r="C97" s="176"/>
      <c r="D97" s="176"/>
      <c r="E97" s="176"/>
      <c r="F97" s="176"/>
      <c r="G97" s="176"/>
      <c r="H97" s="26">
        <v>2.0000000000000001E-4</v>
      </c>
      <c r="I97" s="33">
        <f>H97*I90</f>
        <v>0.81110746731951877</v>
      </c>
    </row>
    <row r="98" spans="1:9">
      <c r="A98" s="22" t="s">
        <v>50</v>
      </c>
      <c r="B98" s="176" t="s">
        <v>118</v>
      </c>
      <c r="C98" s="176"/>
      <c r="D98" s="176"/>
      <c r="E98" s="176"/>
      <c r="F98" s="176"/>
      <c r="G98" s="176"/>
      <c r="H98" s="26">
        <v>3.3E-3</v>
      </c>
      <c r="I98" s="33">
        <f>H98*I90</f>
        <v>13.38327321077206</v>
      </c>
    </row>
    <row r="99" spans="1:9">
      <c r="A99" s="22" t="s">
        <v>52</v>
      </c>
      <c r="B99" s="176" t="s">
        <v>119</v>
      </c>
      <c r="C99" s="176"/>
      <c r="D99" s="176"/>
      <c r="E99" s="176"/>
      <c r="F99" s="176"/>
      <c r="G99" s="176"/>
      <c r="H99" s="26">
        <v>6.9999999999999999E-4</v>
      </c>
      <c r="I99" s="33">
        <f>H99*I90</f>
        <v>2.8388761356183156</v>
      </c>
    </row>
    <row r="100" spans="1:9">
      <c r="A100" s="22" t="s">
        <v>54</v>
      </c>
      <c r="B100" s="176" t="s">
        <v>120</v>
      </c>
      <c r="C100" s="176"/>
      <c r="D100" s="176"/>
      <c r="E100" s="176"/>
      <c r="F100" s="176"/>
      <c r="G100" s="176"/>
      <c r="H100" s="26">
        <v>4.1999999999999997E-3</v>
      </c>
      <c r="I100" s="33">
        <f>H100*I90</f>
        <v>17.033256813709894</v>
      </c>
    </row>
    <row r="101" spans="1:9">
      <c r="A101" s="147" t="s">
        <v>76</v>
      </c>
      <c r="B101" s="148"/>
      <c r="C101" s="148"/>
      <c r="D101" s="148"/>
      <c r="E101" s="148"/>
      <c r="F101" s="148"/>
      <c r="G101" s="148"/>
      <c r="H101" s="41">
        <f>SUM(H95:H100)</f>
        <v>2.0499999999999997E-2</v>
      </c>
      <c r="I101" s="34">
        <f>SUM(I95:I100)</f>
        <v>83.138515400250668</v>
      </c>
    </row>
    <row r="102" spans="1:9">
      <c r="A102" s="203"/>
      <c r="B102" s="204"/>
      <c r="C102" s="204"/>
      <c r="D102" s="204"/>
      <c r="E102" s="204"/>
      <c r="F102" s="204"/>
      <c r="G102" s="204"/>
      <c r="H102" s="204"/>
      <c r="I102" s="205"/>
    </row>
    <row r="103" spans="1:9">
      <c r="A103" s="196" t="s">
        <v>121</v>
      </c>
      <c r="B103" s="197"/>
      <c r="C103" s="197"/>
      <c r="D103" s="197"/>
      <c r="E103" s="197"/>
      <c r="F103" s="197"/>
      <c r="G103" s="197"/>
      <c r="H103" s="197"/>
      <c r="I103" s="198"/>
    </row>
    <row r="104" spans="1:9">
      <c r="A104" s="199" t="s">
        <v>66</v>
      </c>
      <c r="B104" s="200"/>
      <c r="C104" s="200"/>
      <c r="D104" s="200"/>
      <c r="E104" s="200"/>
      <c r="F104" s="200"/>
      <c r="G104" s="200"/>
      <c r="H104" s="200" t="s">
        <v>67</v>
      </c>
      <c r="I104" s="201"/>
    </row>
    <row r="105" spans="1:9">
      <c r="A105" s="185" t="s">
        <v>122</v>
      </c>
      <c r="B105" s="186"/>
      <c r="C105" s="186"/>
      <c r="D105" s="186"/>
      <c r="E105" s="186"/>
      <c r="F105" s="186"/>
      <c r="G105" s="186"/>
      <c r="H105" s="24" t="s">
        <v>80</v>
      </c>
      <c r="I105" s="32" t="s">
        <v>81</v>
      </c>
    </row>
    <row r="106" spans="1:9" s="1" customFormat="1">
      <c r="A106" s="19" t="s">
        <v>42</v>
      </c>
      <c r="B106" s="202" t="s">
        <v>123</v>
      </c>
      <c r="C106" s="202"/>
      <c r="D106" s="202"/>
      <c r="E106" s="202"/>
      <c r="F106" s="202"/>
      <c r="G106" s="202"/>
      <c r="H106" s="46" t="s">
        <v>31</v>
      </c>
      <c r="I106" s="49">
        <v>0</v>
      </c>
    </row>
    <row r="107" spans="1:9">
      <c r="A107" s="147" t="s">
        <v>76</v>
      </c>
      <c r="B107" s="148"/>
      <c r="C107" s="148"/>
      <c r="D107" s="148"/>
      <c r="E107" s="148"/>
      <c r="F107" s="148"/>
      <c r="G107" s="148"/>
      <c r="H107" s="24"/>
      <c r="I107" s="34">
        <f>SUM(I106)</f>
        <v>0</v>
      </c>
    </row>
    <row r="108" spans="1:9">
      <c r="A108" s="203"/>
      <c r="B108" s="204"/>
      <c r="C108" s="204"/>
      <c r="D108" s="204"/>
      <c r="E108" s="204"/>
      <c r="F108" s="204"/>
      <c r="G108" s="204"/>
      <c r="H108" s="204"/>
      <c r="I108" s="205"/>
    </row>
    <row r="109" spans="1:9">
      <c r="A109" s="196" t="s">
        <v>124</v>
      </c>
      <c r="B109" s="197"/>
      <c r="C109" s="197"/>
      <c r="D109" s="197"/>
      <c r="E109" s="197"/>
      <c r="F109" s="197"/>
      <c r="G109" s="197"/>
      <c r="H109" s="197"/>
      <c r="I109" s="198"/>
    </row>
    <row r="110" spans="1:9">
      <c r="A110" s="147" t="s">
        <v>66</v>
      </c>
      <c r="B110" s="148"/>
      <c r="C110" s="148"/>
      <c r="D110" s="148"/>
      <c r="E110" s="148"/>
      <c r="F110" s="148"/>
      <c r="G110" s="148"/>
      <c r="H110" s="200" t="s">
        <v>67</v>
      </c>
      <c r="I110" s="201"/>
    </row>
    <row r="111" spans="1:9">
      <c r="A111" s="185" t="s">
        <v>79</v>
      </c>
      <c r="B111" s="186"/>
      <c r="C111" s="186"/>
      <c r="D111" s="186"/>
      <c r="E111" s="186"/>
      <c r="F111" s="186"/>
      <c r="G111" s="186"/>
      <c r="H111" s="24" t="s">
        <v>80</v>
      </c>
      <c r="I111" s="32" t="s">
        <v>81</v>
      </c>
    </row>
    <row r="112" spans="1:9">
      <c r="A112" s="22" t="s">
        <v>125</v>
      </c>
      <c r="B112" s="187" t="s">
        <v>126</v>
      </c>
      <c r="C112" s="188"/>
      <c r="D112" s="188"/>
      <c r="E112" s="188"/>
      <c r="F112" s="188"/>
      <c r="G112" s="189"/>
      <c r="H112" s="39">
        <f>H101</f>
        <v>2.0499999999999997E-2</v>
      </c>
      <c r="I112" s="50">
        <f>I101</f>
        <v>83.138515400250668</v>
      </c>
    </row>
    <row r="113" spans="1:32">
      <c r="A113" s="22" t="s">
        <v>127</v>
      </c>
      <c r="B113" s="187" t="s">
        <v>128</v>
      </c>
      <c r="C113" s="188"/>
      <c r="D113" s="188"/>
      <c r="E113" s="188"/>
      <c r="F113" s="188"/>
      <c r="G113" s="189"/>
      <c r="H113" s="40"/>
      <c r="I113" s="50">
        <f>I107</f>
        <v>0</v>
      </c>
    </row>
    <row r="114" spans="1:32">
      <c r="A114" s="179" t="s">
        <v>76</v>
      </c>
      <c r="B114" s="180"/>
      <c r="C114" s="180"/>
      <c r="D114" s="180"/>
      <c r="E114" s="180"/>
      <c r="F114" s="180"/>
      <c r="G114" s="181"/>
      <c r="H114" s="24"/>
      <c r="I114" s="51">
        <f>SUM(I112:I113)</f>
        <v>83.138515400250668</v>
      </c>
    </row>
    <row r="115" spans="1:32">
      <c r="A115" s="190"/>
      <c r="B115" s="191"/>
      <c r="C115" s="191"/>
      <c r="D115" s="191"/>
      <c r="E115" s="191"/>
      <c r="F115" s="191"/>
      <c r="G115" s="191"/>
      <c r="H115" s="191"/>
      <c r="I115" s="192"/>
    </row>
    <row r="116" spans="1:32">
      <c r="A116" s="160" t="s">
        <v>129</v>
      </c>
      <c r="B116" s="161"/>
      <c r="C116" s="161"/>
      <c r="D116" s="161"/>
      <c r="E116" s="161"/>
      <c r="F116" s="161"/>
      <c r="G116" s="161"/>
      <c r="H116" s="161"/>
      <c r="I116" s="162"/>
    </row>
    <row r="117" spans="1:32">
      <c r="A117" s="193" t="s">
        <v>66</v>
      </c>
      <c r="B117" s="194"/>
      <c r="C117" s="194"/>
      <c r="D117" s="194"/>
      <c r="E117" s="194"/>
      <c r="F117" s="194"/>
      <c r="G117" s="194"/>
      <c r="H117" s="194" t="s">
        <v>67</v>
      </c>
      <c r="I117" s="195"/>
    </row>
    <row r="118" spans="1:32">
      <c r="A118" s="22" t="s">
        <v>42</v>
      </c>
      <c r="B118" s="176" t="s">
        <v>130</v>
      </c>
      <c r="C118" s="176"/>
      <c r="D118" s="176"/>
      <c r="E118" s="176"/>
      <c r="F118" s="176"/>
      <c r="G118" s="176"/>
      <c r="H118" s="177">
        <v>24.92</v>
      </c>
      <c r="I118" s="178"/>
    </row>
    <row r="119" spans="1:32">
      <c r="A119" s="22" t="s">
        <v>45</v>
      </c>
      <c r="B119" s="176" t="s">
        <v>131</v>
      </c>
      <c r="C119" s="176"/>
      <c r="D119" s="176"/>
      <c r="E119" s="176"/>
      <c r="F119" s="176"/>
      <c r="G119" s="176"/>
      <c r="H119" s="177"/>
      <c r="I119" s="178"/>
    </row>
    <row r="120" spans="1:32">
      <c r="A120" s="22" t="s">
        <v>48</v>
      </c>
      <c r="B120" s="176" t="s">
        <v>132</v>
      </c>
      <c r="C120" s="176"/>
      <c r="D120" s="176"/>
      <c r="E120" s="176"/>
      <c r="F120" s="176"/>
      <c r="G120" s="176"/>
      <c r="H120" s="177"/>
      <c r="I120" s="178"/>
    </row>
    <row r="121" spans="1:32">
      <c r="A121" s="22" t="s">
        <v>50</v>
      </c>
      <c r="B121" s="176" t="s">
        <v>133</v>
      </c>
      <c r="C121" s="176"/>
      <c r="D121" s="176"/>
      <c r="E121" s="176"/>
      <c r="F121" s="176"/>
      <c r="G121" s="176"/>
      <c r="H121" s="177">
        <v>55</v>
      </c>
      <c r="I121" s="178"/>
    </row>
    <row r="122" spans="1:32">
      <c r="A122" s="179" t="s">
        <v>76</v>
      </c>
      <c r="B122" s="180"/>
      <c r="C122" s="180"/>
      <c r="D122" s="180"/>
      <c r="E122" s="180"/>
      <c r="F122" s="180"/>
      <c r="G122" s="181"/>
      <c r="H122" s="182">
        <f>SUM(H118:I121)</f>
        <v>79.92</v>
      </c>
      <c r="I122" s="183"/>
    </row>
    <row r="123" spans="1:32">
      <c r="A123" s="25"/>
      <c r="B123" s="180"/>
      <c r="C123" s="180"/>
      <c r="D123" s="180"/>
      <c r="E123" s="180"/>
      <c r="F123" s="180"/>
      <c r="G123" s="180"/>
      <c r="H123" s="180"/>
      <c r="I123" s="184"/>
    </row>
    <row r="124" spans="1:32" s="2" customFormat="1">
      <c r="A124" s="158" t="s">
        <v>134</v>
      </c>
      <c r="B124" s="159"/>
      <c r="C124" s="159"/>
      <c r="D124" s="159"/>
      <c r="E124" s="159"/>
      <c r="F124" s="159"/>
      <c r="G124" s="159"/>
      <c r="H124" s="45"/>
      <c r="I124" s="48">
        <f>$I$88+$I$77+$H$38+$I$114+$H$122</f>
        <v>4218.5958519978449</v>
      </c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</row>
    <row r="125" spans="1:32">
      <c r="A125" s="160" t="s">
        <v>135</v>
      </c>
      <c r="B125" s="161"/>
      <c r="C125" s="161"/>
      <c r="D125" s="161"/>
      <c r="E125" s="161"/>
      <c r="F125" s="161"/>
      <c r="G125" s="161"/>
      <c r="H125" s="161"/>
      <c r="I125" s="162"/>
    </row>
    <row r="126" spans="1:32">
      <c r="A126" s="163" t="s">
        <v>66</v>
      </c>
      <c r="B126" s="164"/>
      <c r="C126" s="164"/>
      <c r="D126" s="164"/>
      <c r="E126" s="164"/>
      <c r="F126" s="164"/>
      <c r="G126" s="164"/>
      <c r="H126" s="164" t="s">
        <v>67</v>
      </c>
      <c r="I126" s="165"/>
    </row>
    <row r="127" spans="1:32">
      <c r="A127" s="166" t="s">
        <v>79</v>
      </c>
      <c r="B127" s="167"/>
      <c r="C127" s="167"/>
      <c r="D127" s="167"/>
      <c r="E127" s="167"/>
      <c r="F127" s="167"/>
      <c r="G127" s="167"/>
      <c r="H127" s="47" t="s">
        <v>80</v>
      </c>
      <c r="I127" s="52" t="s">
        <v>81</v>
      </c>
    </row>
    <row r="128" spans="1:32">
      <c r="A128" s="53" t="s">
        <v>42</v>
      </c>
      <c r="B128" s="168" t="s">
        <v>136</v>
      </c>
      <c r="C128" s="169"/>
      <c r="D128" s="169"/>
      <c r="E128" s="169"/>
      <c r="F128" s="169"/>
      <c r="G128" s="170"/>
      <c r="H128" s="28">
        <v>0.02</v>
      </c>
      <c r="I128" s="35">
        <f>H128*$I$124</f>
        <v>84.371917039956898</v>
      </c>
    </row>
    <row r="129" spans="1:32">
      <c r="A129" s="53" t="s">
        <v>45</v>
      </c>
      <c r="B129" s="168" t="s">
        <v>137</v>
      </c>
      <c r="C129" s="169"/>
      <c r="D129" s="169"/>
      <c r="E129" s="169"/>
      <c r="F129" s="169"/>
      <c r="G129" s="170"/>
      <c r="H129" s="28">
        <v>2.3199999999999998E-2</v>
      </c>
      <c r="I129" s="35">
        <f>H129*($I$128+$I$124)</f>
        <v>99.828852241676998</v>
      </c>
    </row>
    <row r="130" spans="1:32">
      <c r="A130" s="54" t="s">
        <v>48</v>
      </c>
      <c r="B130" s="168" t="s">
        <v>138</v>
      </c>
      <c r="C130" s="171"/>
      <c r="D130" s="171"/>
      <c r="E130" s="171"/>
      <c r="F130" s="171"/>
      <c r="G130" s="172"/>
      <c r="H130" s="28">
        <v>3.27E-2</v>
      </c>
      <c r="I130" s="76">
        <f>(SUM($I$124+$I$128+$I$129)*H130)/(100%-(SUM($H$130:$H$132)))</f>
        <v>158.17562021076574</v>
      </c>
    </row>
    <row r="131" spans="1:32">
      <c r="A131" s="54"/>
      <c r="B131" s="173" t="s">
        <v>139</v>
      </c>
      <c r="C131" s="174"/>
      <c r="D131" s="174"/>
      <c r="E131" s="174"/>
      <c r="F131" s="174"/>
      <c r="G131" s="175"/>
      <c r="H131" s="29">
        <v>7.1000000000000004E-3</v>
      </c>
      <c r="I131" s="76">
        <f>(SUM($I$124+$I$128+$I$129)*H131)/(100%-(SUM($H$130:$H$132)))</f>
        <v>34.343942002949134</v>
      </c>
    </row>
    <row r="132" spans="1:32">
      <c r="A132" s="54" t="s">
        <v>50</v>
      </c>
      <c r="B132" s="144" t="s">
        <v>140</v>
      </c>
      <c r="C132" s="145"/>
      <c r="D132" s="145"/>
      <c r="E132" s="145"/>
      <c r="F132" s="145"/>
      <c r="G132" s="146"/>
      <c r="H132" s="55">
        <v>0.05</v>
      </c>
      <c r="I132" s="76">
        <f>(SUM($I$124+$I$128+$I$129)*H132)/(100%-(SUM($H$130:$H$132)))</f>
        <v>241.8587464996418</v>
      </c>
    </row>
    <row r="133" spans="1:32">
      <c r="A133" s="147" t="s">
        <v>76</v>
      </c>
      <c r="B133" s="148"/>
      <c r="C133" s="148"/>
      <c r="D133" s="148"/>
      <c r="E133" s="148"/>
      <c r="F133" s="148"/>
      <c r="G133" s="148"/>
      <c r="H133" s="56">
        <f>SUM(H128:H132)</f>
        <v>0.13300000000000001</v>
      </c>
      <c r="I133" s="77">
        <f>SUM(I128:I132)</f>
        <v>618.5790779949906</v>
      </c>
    </row>
    <row r="134" spans="1:32">
      <c r="A134" s="149" t="s">
        <v>141</v>
      </c>
      <c r="B134" s="150"/>
      <c r="C134" s="150"/>
      <c r="D134" s="150"/>
      <c r="E134" s="150"/>
      <c r="F134" s="150"/>
      <c r="G134" s="151"/>
      <c r="H134" s="57">
        <f>(H128+100%)*(H129+100%)/(100%-(SUM(H130:H132)))-100%</f>
        <v>0.14663150955833903</v>
      </c>
      <c r="I134" s="78">
        <f>H134*SUM($I$124)</f>
        <v>618.57907799499139</v>
      </c>
      <c r="N134" s="79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</row>
    <row r="135" spans="1:32">
      <c r="A135" s="152" t="s">
        <v>142</v>
      </c>
      <c r="B135" s="153"/>
      <c r="C135" s="153"/>
      <c r="D135" s="153"/>
      <c r="E135" s="153"/>
      <c r="F135" s="153"/>
      <c r="G135" s="153"/>
      <c r="H135" s="153"/>
      <c r="I135" s="154"/>
    </row>
    <row r="136" spans="1:32">
      <c r="A136" s="58" t="s">
        <v>143</v>
      </c>
      <c r="B136" s="59"/>
      <c r="C136" s="59"/>
      <c r="D136" s="59"/>
      <c r="E136" s="59"/>
      <c r="F136" s="59"/>
      <c r="G136" s="59"/>
      <c r="H136" s="59"/>
      <c r="I136" s="80"/>
    </row>
    <row r="137" spans="1:32">
      <c r="A137" s="155" t="s">
        <v>66</v>
      </c>
      <c r="B137" s="156"/>
      <c r="C137" s="156"/>
      <c r="D137" s="156"/>
      <c r="E137" s="156"/>
      <c r="F137" s="156"/>
      <c r="G137" s="156"/>
      <c r="H137" s="156" t="s">
        <v>67</v>
      </c>
      <c r="I137" s="157"/>
    </row>
    <row r="138" spans="1:32">
      <c r="A138" s="60" t="s">
        <v>42</v>
      </c>
      <c r="B138" s="131" t="s">
        <v>144</v>
      </c>
      <c r="C138" s="132"/>
      <c r="D138" s="132"/>
      <c r="E138" s="132"/>
      <c r="F138" s="132"/>
      <c r="G138" s="133"/>
      <c r="H138" s="134">
        <f>H38</f>
        <v>1983.67</v>
      </c>
      <c r="I138" s="135"/>
    </row>
    <row r="139" spans="1:32">
      <c r="A139" s="60" t="s">
        <v>45</v>
      </c>
      <c r="B139" s="131" t="s">
        <v>145</v>
      </c>
      <c r="C139" s="132"/>
      <c r="D139" s="132"/>
      <c r="E139" s="132"/>
      <c r="F139" s="132"/>
      <c r="G139" s="133"/>
      <c r="H139" s="134">
        <f>I77</f>
        <v>1939.5182298376719</v>
      </c>
      <c r="I139" s="135"/>
    </row>
    <row r="140" spans="1:32">
      <c r="A140" s="60" t="s">
        <v>48</v>
      </c>
      <c r="B140" s="131" t="s">
        <v>146</v>
      </c>
      <c r="C140" s="132"/>
      <c r="D140" s="132"/>
      <c r="E140" s="132"/>
      <c r="F140" s="132"/>
      <c r="G140" s="133"/>
      <c r="H140" s="134">
        <f>I88</f>
        <v>132.34910675992199</v>
      </c>
      <c r="I140" s="135"/>
    </row>
    <row r="141" spans="1:32">
      <c r="A141" s="60" t="s">
        <v>50</v>
      </c>
      <c r="B141" s="131" t="s">
        <v>147</v>
      </c>
      <c r="C141" s="132"/>
      <c r="D141" s="132"/>
      <c r="E141" s="132"/>
      <c r="F141" s="132"/>
      <c r="G141" s="133"/>
      <c r="H141" s="134">
        <f>I114</f>
        <v>83.138515400250668</v>
      </c>
      <c r="I141" s="135"/>
    </row>
    <row r="142" spans="1:32">
      <c r="A142" s="60" t="s">
        <v>52</v>
      </c>
      <c r="B142" s="131" t="s">
        <v>148</v>
      </c>
      <c r="C142" s="132"/>
      <c r="D142" s="132"/>
      <c r="E142" s="132"/>
      <c r="F142" s="132"/>
      <c r="G142" s="133"/>
      <c r="H142" s="134">
        <f>H122</f>
        <v>79.92</v>
      </c>
      <c r="I142" s="135"/>
    </row>
    <row r="143" spans="1:32">
      <c r="A143" s="136" t="s">
        <v>149</v>
      </c>
      <c r="B143" s="137"/>
      <c r="C143" s="137"/>
      <c r="D143" s="137"/>
      <c r="E143" s="137"/>
      <c r="F143" s="137"/>
      <c r="G143" s="138"/>
      <c r="H143" s="139">
        <f>SUM(H138:I142)</f>
        <v>4218.5958519978449</v>
      </c>
      <c r="I143" s="140"/>
    </row>
    <row r="144" spans="1:32">
      <c r="A144" s="61" t="s">
        <v>54</v>
      </c>
      <c r="B144" s="141" t="s">
        <v>150</v>
      </c>
      <c r="C144" s="141"/>
      <c r="D144" s="141"/>
      <c r="E144" s="141"/>
      <c r="F144" s="141"/>
      <c r="G144" s="141"/>
      <c r="H144" s="142">
        <f>I133</f>
        <v>618.5790779949906</v>
      </c>
      <c r="I144" s="143"/>
    </row>
    <row r="145" spans="1:32">
      <c r="A145" s="62" t="s">
        <v>58</v>
      </c>
      <c r="B145" s="119" t="s">
        <v>151</v>
      </c>
      <c r="C145" s="120"/>
      <c r="D145" s="120"/>
      <c r="E145" s="120"/>
      <c r="F145" s="120"/>
      <c r="G145" s="120"/>
      <c r="H145" s="121">
        <f>H143+H144</f>
        <v>4837.1749299928351</v>
      </c>
      <c r="I145" s="122"/>
    </row>
    <row r="146" spans="1:32">
      <c r="A146" s="63" t="s">
        <v>59</v>
      </c>
      <c r="B146" s="123" t="s">
        <v>152</v>
      </c>
      <c r="C146" s="123"/>
      <c r="D146" s="123"/>
      <c r="E146" s="123"/>
      <c r="F146" s="123"/>
      <c r="G146" s="123"/>
      <c r="H146" s="124">
        <f>$E$26</f>
        <v>1</v>
      </c>
      <c r="I146" s="125"/>
      <c r="M146" s="81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</row>
    <row r="147" spans="1:32">
      <c r="A147" s="62" t="s">
        <v>63</v>
      </c>
      <c r="B147" s="119" t="s">
        <v>153</v>
      </c>
      <c r="C147" s="120"/>
      <c r="D147" s="120"/>
      <c r="E147" s="120"/>
      <c r="F147" s="120"/>
      <c r="G147" s="120"/>
      <c r="H147" s="126">
        <f>$H$145*$H$146</f>
        <v>4837.1749299928351</v>
      </c>
      <c r="I147" s="127"/>
      <c r="M147" s="81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</row>
    <row r="148" spans="1:32" s="3" customFormat="1"/>
    <row r="149" spans="1:32" s="3" customFormat="1">
      <c r="F149" s="64" t="s">
        <v>155</v>
      </c>
      <c r="G149" s="65"/>
      <c r="H149" s="66"/>
    </row>
    <row r="150" spans="1:32" s="3" customFormat="1">
      <c r="B150" s="128" t="s">
        <v>184</v>
      </c>
      <c r="C150" s="129"/>
      <c r="D150" s="130"/>
      <c r="F150" s="67" t="s">
        <v>156</v>
      </c>
      <c r="G150" s="68"/>
      <c r="H150" s="69">
        <f>H145</f>
        <v>4837.1749299928351</v>
      </c>
      <c r="I150" s="82"/>
    </row>
    <row r="151" spans="1:32" s="3" customFormat="1">
      <c r="F151" s="67" t="s">
        <v>157</v>
      </c>
      <c r="G151" s="68"/>
      <c r="H151" s="69">
        <v>4766.09</v>
      </c>
    </row>
    <row r="152" spans="1:32" s="3" customFormat="1">
      <c r="F152" s="70" t="s">
        <v>158</v>
      </c>
      <c r="G152" s="71"/>
      <c r="H152" s="72">
        <f>H150-H151</f>
        <v>71.084929992834986</v>
      </c>
      <c r="K152" s="2"/>
    </row>
    <row r="153" spans="1:32">
      <c r="A153" s="73"/>
      <c r="B153" s="73"/>
      <c r="C153" s="73"/>
      <c r="D153" s="73"/>
      <c r="E153" s="3"/>
      <c r="F153" s="3"/>
      <c r="G153" s="74"/>
      <c r="H153" s="74"/>
      <c r="I153" s="83"/>
      <c r="J153" s="73"/>
      <c r="K153" s="73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</row>
    <row r="154" spans="1:32" ht="18" customHeight="1">
      <c r="D154" s="75"/>
      <c r="E154" s="73"/>
      <c r="F154" s="73"/>
      <c r="G154" s="73"/>
      <c r="H154" s="73"/>
      <c r="I154" s="73"/>
      <c r="J154" s="75"/>
      <c r="K154" s="75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</row>
  </sheetData>
  <mergeCells count="207">
    <mergeCell ref="C1:I1"/>
    <mergeCell ref="C2:I2"/>
    <mergeCell ref="C3:I3"/>
    <mergeCell ref="C4:I4"/>
    <mergeCell ref="A5:I5"/>
    <mergeCell ref="A6:D6"/>
    <mergeCell ref="E6:I6"/>
    <mergeCell ref="A7:D7"/>
    <mergeCell ref="E7:I7"/>
    <mergeCell ref="A8:D8"/>
    <mergeCell ref="E8:I8"/>
    <mergeCell ref="A9:D9"/>
    <mergeCell ref="E9:I9"/>
    <mergeCell ref="A10:D10"/>
    <mergeCell ref="E10:I10"/>
    <mergeCell ref="A11:D11"/>
    <mergeCell ref="E11:I11"/>
    <mergeCell ref="A12:D12"/>
    <mergeCell ref="E12:I12"/>
    <mergeCell ref="H13:I13"/>
    <mergeCell ref="H14:I14"/>
    <mergeCell ref="H15:I15"/>
    <mergeCell ref="H16:I16"/>
    <mergeCell ref="B18:G18"/>
    <mergeCell ref="H18:I18"/>
    <mergeCell ref="B19:G19"/>
    <mergeCell ref="H19:I19"/>
    <mergeCell ref="B20:G20"/>
    <mergeCell ref="H20:I20"/>
    <mergeCell ref="B21:G21"/>
    <mergeCell ref="H21:I21"/>
    <mergeCell ref="B22:G22"/>
    <mergeCell ref="H22:I22"/>
    <mergeCell ref="B23:D23"/>
    <mergeCell ref="E23:G23"/>
    <mergeCell ref="H23:I23"/>
    <mergeCell ref="B24:D24"/>
    <mergeCell ref="E24:G24"/>
    <mergeCell ref="H24:I24"/>
    <mergeCell ref="B25:D25"/>
    <mergeCell ref="E25:G25"/>
    <mergeCell ref="H25:I25"/>
    <mergeCell ref="B26:D26"/>
    <mergeCell ref="E26:G26"/>
    <mergeCell ref="H26:I26"/>
    <mergeCell ref="A27:I27"/>
    <mergeCell ref="A28:I28"/>
    <mergeCell ref="A29:G29"/>
    <mergeCell ref="H29:I29"/>
    <mergeCell ref="B30:G30"/>
    <mergeCell ref="H30:I30"/>
    <mergeCell ref="B31:G31"/>
    <mergeCell ref="H31:I31"/>
    <mergeCell ref="B32:G32"/>
    <mergeCell ref="H32:I32"/>
    <mergeCell ref="B33:G33"/>
    <mergeCell ref="H33:I33"/>
    <mergeCell ref="B34:G34"/>
    <mergeCell ref="H34:I34"/>
    <mergeCell ref="B35:G35"/>
    <mergeCell ref="H35:I35"/>
    <mergeCell ref="B36:G36"/>
    <mergeCell ref="H36:I36"/>
    <mergeCell ref="B37:G37"/>
    <mergeCell ref="H37:I37"/>
    <mergeCell ref="A38:G38"/>
    <mergeCell ref="H38:I38"/>
    <mergeCell ref="A39:I39"/>
    <mergeCell ref="A40:I40"/>
    <mergeCell ref="A41:I41"/>
    <mergeCell ref="A42:G42"/>
    <mergeCell ref="H42:I42"/>
    <mergeCell ref="A43:G43"/>
    <mergeCell ref="B44:G44"/>
    <mergeCell ref="B45:G45"/>
    <mergeCell ref="A46:G46"/>
    <mergeCell ref="A47:I47"/>
    <mergeCell ref="A48:I48"/>
    <mergeCell ref="A49:G49"/>
    <mergeCell ref="H49:I49"/>
    <mergeCell ref="A50:G50"/>
    <mergeCell ref="B51:G51"/>
    <mergeCell ref="B52:G52"/>
    <mergeCell ref="B53:G53"/>
    <mergeCell ref="B54:G54"/>
    <mergeCell ref="B55:G55"/>
    <mergeCell ref="B56:G56"/>
    <mergeCell ref="B58:G58"/>
    <mergeCell ref="A59:G59"/>
    <mergeCell ref="A60:I60"/>
    <mergeCell ref="A61:I61"/>
    <mergeCell ref="A62:G62"/>
    <mergeCell ref="H62:I62"/>
    <mergeCell ref="B63:G63"/>
    <mergeCell ref="H63:I63"/>
    <mergeCell ref="B64:G64"/>
    <mergeCell ref="H64:I64"/>
    <mergeCell ref="B65:G65"/>
    <mergeCell ref="H65:I65"/>
    <mergeCell ref="B66:G66"/>
    <mergeCell ref="H66:I66"/>
    <mergeCell ref="B67:G67"/>
    <mergeCell ref="H67:I67"/>
    <mergeCell ref="B68:G68"/>
    <mergeCell ref="H68:I68"/>
    <mergeCell ref="A69:G69"/>
    <mergeCell ref="H69:I69"/>
    <mergeCell ref="A70:I70"/>
    <mergeCell ref="A71:I71"/>
    <mergeCell ref="A72:G72"/>
    <mergeCell ref="H72:I72"/>
    <mergeCell ref="A73:G73"/>
    <mergeCell ref="B74:G74"/>
    <mergeCell ref="B75:G75"/>
    <mergeCell ref="B76:G76"/>
    <mergeCell ref="A77:G77"/>
    <mergeCell ref="A78:I78"/>
    <mergeCell ref="A79:I79"/>
    <mergeCell ref="A80:G80"/>
    <mergeCell ref="H80:I80"/>
    <mergeCell ref="A81:G81"/>
    <mergeCell ref="B82:G82"/>
    <mergeCell ref="B83:G83"/>
    <mergeCell ref="B84:G84"/>
    <mergeCell ref="B85:G85"/>
    <mergeCell ref="B86:G86"/>
    <mergeCell ref="B87:G87"/>
    <mergeCell ref="A88:G88"/>
    <mergeCell ref="A90:G90"/>
    <mergeCell ref="A91:I91"/>
    <mergeCell ref="A92:I92"/>
    <mergeCell ref="A93:G93"/>
    <mergeCell ref="H93:I93"/>
    <mergeCell ref="A94:G94"/>
    <mergeCell ref="B95:G95"/>
    <mergeCell ref="B96:G96"/>
    <mergeCell ref="B97:G97"/>
    <mergeCell ref="B98:G98"/>
    <mergeCell ref="B99:G99"/>
    <mergeCell ref="B100:G100"/>
    <mergeCell ref="A101:G101"/>
    <mergeCell ref="A102:I102"/>
    <mergeCell ref="A103:I103"/>
    <mergeCell ref="A104:G104"/>
    <mergeCell ref="H104:I104"/>
    <mergeCell ref="A105:G105"/>
    <mergeCell ref="B106:G106"/>
    <mergeCell ref="A107:G107"/>
    <mergeCell ref="A108:I108"/>
    <mergeCell ref="A109:I109"/>
    <mergeCell ref="A110:G110"/>
    <mergeCell ref="H110:I110"/>
    <mergeCell ref="A111:G111"/>
    <mergeCell ref="B112:G112"/>
    <mergeCell ref="B113:G113"/>
    <mergeCell ref="A114:G114"/>
    <mergeCell ref="A115:I115"/>
    <mergeCell ref="A116:I116"/>
    <mergeCell ref="A117:G117"/>
    <mergeCell ref="H117:I117"/>
    <mergeCell ref="B118:G118"/>
    <mergeCell ref="H118:I118"/>
    <mergeCell ref="B119:G119"/>
    <mergeCell ref="H119:I119"/>
    <mergeCell ref="B120:G120"/>
    <mergeCell ref="H120:I120"/>
    <mergeCell ref="B121:G121"/>
    <mergeCell ref="H121:I121"/>
    <mergeCell ref="A122:G122"/>
    <mergeCell ref="H122:I122"/>
    <mergeCell ref="B123:I123"/>
    <mergeCell ref="A124:G124"/>
    <mergeCell ref="A125:I125"/>
    <mergeCell ref="A126:G126"/>
    <mergeCell ref="H126:I126"/>
    <mergeCell ref="A127:G127"/>
    <mergeCell ref="B128:G128"/>
    <mergeCell ref="B129:G129"/>
    <mergeCell ref="B130:G130"/>
    <mergeCell ref="B131:G131"/>
    <mergeCell ref="B132:G132"/>
    <mergeCell ref="A133:G133"/>
    <mergeCell ref="A134:G134"/>
    <mergeCell ref="A135:I135"/>
    <mergeCell ref="A137:G137"/>
    <mergeCell ref="H137:I137"/>
    <mergeCell ref="B138:G138"/>
    <mergeCell ref="H138:I138"/>
    <mergeCell ref="B139:G139"/>
    <mergeCell ref="H139:I139"/>
    <mergeCell ref="B145:G145"/>
    <mergeCell ref="H145:I145"/>
    <mergeCell ref="B146:G146"/>
    <mergeCell ref="H146:I146"/>
    <mergeCell ref="B147:G147"/>
    <mergeCell ref="H147:I147"/>
    <mergeCell ref="B150:D150"/>
    <mergeCell ref="B140:G140"/>
    <mergeCell ref="H140:I140"/>
    <mergeCell ref="B141:G141"/>
    <mergeCell ref="H141:I141"/>
    <mergeCell ref="B142:G142"/>
    <mergeCell ref="H142:I142"/>
    <mergeCell ref="A143:G143"/>
    <mergeCell ref="H143:I143"/>
    <mergeCell ref="B144:G144"/>
    <mergeCell ref="H144:I144"/>
  </mergeCells>
  <pageMargins left="0.7" right="0.7" top="0.75" bottom="0.75" header="0.3" footer="0.3"/>
  <pageSetup paperSize="9" scale="59" fitToHeight="0" orientation="portrait" r:id="rId1"/>
  <headerFooter>
    <oddHeader>&amp;C&amp;F</oddHeader>
    <oddFooter>&amp;C&amp;A&amp;RPágina &amp;P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54"/>
  <sheetViews>
    <sheetView showGridLines="0" zoomScale="115" zoomScaleNormal="115" workbookViewId="0">
      <selection activeCell="J15" sqref="J15"/>
    </sheetView>
  </sheetViews>
  <sheetFormatPr defaultColWidth="12.54296875" defaultRowHeight="15.5"/>
  <cols>
    <col min="1" max="1" width="12.54296875" style="4"/>
    <col min="2" max="2" width="20.453125" style="4" customWidth="1"/>
    <col min="3" max="5" width="12.54296875" style="4"/>
    <col min="6" max="6" width="18.7265625" style="4" customWidth="1"/>
    <col min="7" max="7" width="20.453125" style="4" customWidth="1"/>
    <col min="8" max="8" width="20.81640625" style="4" customWidth="1"/>
    <col min="9" max="9" width="18.81640625" style="4" customWidth="1"/>
    <col min="10" max="10" width="19.26953125" style="1" customWidth="1"/>
    <col min="11" max="32" width="12.54296875" style="1"/>
    <col min="33" max="16384" width="12.54296875" style="4"/>
  </cols>
  <sheetData>
    <row r="1" spans="1:9" ht="24.5" customHeight="1">
      <c r="A1" s="5"/>
      <c r="B1" s="6"/>
      <c r="C1" s="282" t="s">
        <v>18</v>
      </c>
      <c r="D1" s="283"/>
      <c r="E1" s="283"/>
      <c r="F1" s="283"/>
      <c r="G1" s="283"/>
      <c r="H1" s="283"/>
      <c r="I1" s="284"/>
    </row>
    <row r="2" spans="1:9" ht="24.5" customHeight="1">
      <c r="A2" s="7"/>
      <c r="B2" s="8"/>
      <c r="C2" s="285" t="s">
        <v>19</v>
      </c>
      <c r="D2" s="286"/>
      <c r="E2" s="286"/>
      <c r="F2" s="286"/>
      <c r="G2" s="286"/>
      <c r="H2" s="286"/>
      <c r="I2" s="287"/>
    </row>
    <row r="3" spans="1:9" ht="24.5" customHeight="1">
      <c r="A3" s="7"/>
      <c r="B3" s="8"/>
      <c r="C3" s="285" t="s">
        <v>185</v>
      </c>
      <c r="D3" s="286"/>
      <c r="E3" s="286"/>
      <c r="F3" s="286"/>
      <c r="G3" s="286"/>
      <c r="H3" s="286"/>
      <c r="I3" s="287"/>
    </row>
    <row r="4" spans="1:9" ht="24.5" customHeight="1">
      <c r="A4" s="7"/>
      <c r="B4" s="8"/>
      <c r="C4" s="288" t="s">
        <v>20</v>
      </c>
      <c r="D4" s="289"/>
      <c r="E4" s="289"/>
      <c r="F4" s="289"/>
      <c r="G4" s="289"/>
      <c r="H4" s="289"/>
      <c r="I4" s="290"/>
    </row>
    <row r="5" spans="1:9" ht="18" customHeight="1">
      <c r="A5" s="291" t="s">
        <v>21</v>
      </c>
      <c r="B5" s="292"/>
      <c r="C5" s="292"/>
      <c r="D5" s="292"/>
      <c r="E5" s="292"/>
      <c r="F5" s="292"/>
      <c r="G5" s="292"/>
      <c r="H5" s="292"/>
      <c r="I5" s="293"/>
    </row>
    <row r="6" spans="1:9">
      <c r="A6" s="294" t="s">
        <v>22</v>
      </c>
      <c r="B6" s="295"/>
      <c r="C6" s="295"/>
      <c r="D6" s="295"/>
      <c r="E6" s="164" t="s">
        <v>23</v>
      </c>
      <c r="F6" s="164"/>
      <c r="G6" s="164"/>
      <c r="H6" s="164"/>
      <c r="I6" s="165"/>
    </row>
    <row r="7" spans="1:9">
      <c r="A7" s="276" t="s">
        <v>24</v>
      </c>
      <c r="B7" s="277"/>
      <c r="C7" s="277"/>
      <c r="D7" s="277"/>
      <c r="E7" s="278" t="s">
        <v>25</v>
      </c>
      <c r="F7" s="278"/>
      <c r="G7" s="278"/>
      <c r="H7" s="278"/>
      <c r="I7" s="279"/>
    </row>
    <row r="8" spans="1:9">
      <c r="A8" s="166" t="s">
        <v>26</v>
      </c>
      <c r="B8" s="167"/>
      <c r="C8" s="167"/>
      <c r="D8" s="167"/>
      <c r="E8" s="274" t="s">
        <v>27</v>
      </c>
      <c r="F8" s="274"/>
      <c r="G8" s="274"/>
      <c r="H8" s="274"/>
      <c r="I8" s="275"/>
    </row>
    <row r="9" spans="1:9">
      <c r="A9" s="276" t="s">
        <v>28</v>
      </c>
      <c r="B9" s="277"/>
      <c r="C9" s="277"/>
      <c r="D9" s="277"/>
      <c r="E9" s="278" t="s">
        <v>170</v>
      </c>
      <c r="F9" s="278"/>
      <c r="G9" s="278"/>
      <c r="H9" s="278"/>
      <c r="I9" s="279"/>
    </row>
    <row r="10" spans="1:9">
      <c r="A10" s="166" t="s">
        <v>30</v>
      </c>
      <c r="B10" s="167"/>
      <c r="C10" s="167"/>
      <c r="D10" s="167"/>
      <c r="E10" s="280" t="s">
        <v>31</v>
      </c>
      <c r="F10" s="280"/>
      <c r="G10" s="280"/>
      <c r="H10" s="280"/>
      <c r="I10" s="281"/>
    </row>
    <row r="11" spans="1:9">
      <c r="A11" s="276" t="s">
        <v>32</v>
      </c>
      <c r="B11" s="277"/>
      <c r="C11" s="277"/>
      <c r="D11" s="277"/>
      <c r="E11" s="278" t="s">
        <v>31</v>
      </c>
      <c r="F11" s="278"/>
      <c r="G11" s="278"/>
      <c r="H11" s="278"/>
      <c r="I11" s="279"/>
    </row>
    <row r="12" spans="1:9">
      <c r="A12" s="166" t="s">
        <v>33</v>
      </c>
      <c r="B12" s="167"/>
      <c r="C12" s="167"/>
      <c r="D12" s="167"/>
      <c r="E12" s="156" t="s">
        <v>34</v>
      </c>
      <c r="F12" s="156"/>
      <c r="G12" s="156"/>
      <c r="H12" s="156"/>
      <c r="I12" s="157"/>
    </row>
    <row r="13" spans="1:9">
      <c r="A13" s="9" t="s">
        <v>35</v>
      </c>
      <c r="B13" s="10"/>
      <c r="C13" s="10"/>
      <c r="D13" s="10"/>
      <c r="E13" s="10"/>
      <c r="F13" s="10"/>
      <c r="G13" s="11"/>
      <c r="H13" s="260" t="s">
        <v>31</v>
      </c>
      <c r="I13" s="261"/>
    </row>
    <row r="14" spans="1:9">
      <c r="A14" s="12" t="s">
        <v>36</v>
      </c>
      <c r="B14" s="13"/>
      <c r="C14" s="13"/>
      <c r="D14" s="13"/>
      <c r="E14" s="13"/>
      <c r="F14" s="13"/>
      <c r="G14" s="14"/>
      <c r="H14" s="262" t="s">
        <v>31</v>
      </c>
      <c r="I14" s="263"/>
    </row>
    <row r="15" spans="1:9">
      <c r="A15" s="9" t="s">
        <v>37</v>
      </c>
      <c r="B15" s="10"/>
      <c r="C15" s="10"/>
      <c r="D15" s="10"/>
      <c r="E15" s="10"/>
      <c r="F15" s="10"/>
      <c r="G15" s="11"/>
      <c r="H15" s="264" t="s">
        <v>38</v>
      </c>
      <c r="I15" s="261"/>
    </row>
    <row r="16" spans="1:9">
      <c r="A16" s="12" t="s">
        <v>39</v>
      </c>
      <c r="B16" s="13"/>
      <c r="C16" s="13"/>
      <c r="D16" s="13"/>
      <c r="E16" s="13"/>
      <c r="F16" s="13"/>
      <c r="G16" s="14"/>
      <c r="H16" s="265" t="s">
        <v>40</v>
      </c>
      <c r="I16" s="266"/>
    </row>
    <row r="17" spans="1:9" ht="15" customHeight="1">
      <c r="A17" s="15" t="s">
        <v>41</v>
      </c>
      <c r="B17" s="16"/>
      <c r="C17" s="16"/>
      <c r="D17" s="16"/>
      <c r="E17" s="16"/>
      <c r="F17" s="16"/>
      <c r="G17" s="16"/>
      <c r="H17" s="16"/>
      <c r="I17" s="31"/>
    </row>
    <row r="18" spans="1:9" ht="15" customHeight="1">
      <c r="A18" s="17" t="s">
        <v>42</v>
      </c>
      <c r="B18" s="253" t="s">
        <v>43</v>
      </c>
      <c r="C18" s="253"/>
      <c r="D18" s="253"/>
      <c r="E18" s="253"/>
      <c r="F18" s="253"/>
      <c r="G18" s="253"/>
      <c r="H18" s="267" t="s">
        <v>44</v>
      </c>
      <c r="I18" s="268"/>
    </row>
    <row r="19" spans="1:9">
      <c r="A19" s="18" t="s">
        <v>45</v>
      </c>
      <c r="B19" s="269" t="s">
        <v>46</v>
      </c>
      <c r="C19" s="269"/>
      <c r="D19" s="269"/>
      <c r="E19" s="269"/>
      <c r="F19" s="269"/>
      <c r="G19" s="269"/>
      <c r="H19" s="270" t="s">
        <v>171</v>
      </c>
      <c r="I19" s="271"/>
    </row>
    <row r="20" spans="1:9">
      <c r="A20" s="19" t="s">
        <v>48</v>
      </c>
      <c r="B20" s="202" t="s">
        <v>49</v>
      </c>
      <c r="C20" s="202"/>
      <c r="D20" s="202"/>
      <c r="E20" s="202"/>
      <c r="F20" s="202"/>
      <c r="G20" s="202"/>
      <c r="H20" s="272">
        <v>1621</v>
      </c>
      <c r="I20" s="273"/>
    </row>
    <row r="21" spans="1:9">
      <c r="A21" s="21" t="s">
        <v>50</v>
      </c>
      <c r="B21" s="249" t="s">
        <v>51</v>
      </c>
      <c r="C21" s="250"/>
      <c r="D21" s="250"/>
      <c r="E21" s="250"/>
      <c r="F21" s="250"/>
      <c r="G21" s="250"/>
      <c r="H21" s="251">
        <v>2015.04</v>
      </c>
      <c r="I21" s="252"/>
    </row>
    <row r="22" spans="1:9">
      <c r="A22" s="17" t="s">
        <v>52</v>
      </c>
      <c r="B22" s="253" t="s">
        <v>53</v>
      </c>
      <c r="C22" s="253"/>
      <c r="D22" s="253"/>
      <c r="E22" s="253"/>
      <c r="F22" s="253"/>
      <c r="G22" s="253"/>
      <c r="H22" s="254">
        <v>46023</v>
      </c>
      <c r="I22" s="255"/>
    </row>
    <row r="23" spans="1:9">
      <c r="A23" s="18" t="s">
        <v>54</v>
      </c>
      <c r="B23" s="243" t="s">
        <v>55</v>
      </c>
      <c r="C23" s="243"/>
      <c r="D23" s="243"/>
      <c r="E23" s="243" t="s">
        <v>56</v>
      </c>
      <c r="F23" s="243"/>
      <c r="G23" s="243"/>
      <c r="H23" s="243" t="s">
        <v>57</v>
      </c>
      <c r="I23" s="256"/>
    </row>
    <row r="24" spans="1:9">
      <c r="A24" s="17" t="s">
        <v>58</v>
      </c>
      <c r="B24" s="257">
        <v>0.06</v>
      </c>
      <c r="C24" s="257"/>
      <c r="D24" s="257"/>
      <c r="E24" s="246">
        <v>44</v>
      </c>
      <c r="F24" s="246"/>
      <c r="G24" s="246"/>
      <c r="H24" s="258">
        <v>4</v>
      </c>
      <c r="I24" s="259"/>
    </row>
    <row r="25" spans="1:9">
      <c r="A25" s="18" t="s">
        <v>59</v>
      </c>
      <c r="B25" s="243" t="s">
        <v>60</v>
      </c>
      <c r="C25" s="243"/>
      <c r="D25" s="243"/>
      <c r="E25" s="243" t="s">
        <v>61</v>
      </c>
      <c r="F25" s="243"/>
      <c r="G25" s="243"/>
      <c r="H25" s="244" t="s">
        <v>62</v>
      </c>
      <c r="I25" s="245"/>
    </row>
    <row r="26" spans="1:9">
      <c r="A26" s="17" t="s">
        <v>63</v>
      </c>
      <c r="B26" s="246" t="s">
        <v>64</v>
      </c>
      <c r="C26" s="246"/>
      <c r="D26" s="246"/>
      <c r="E26" s="246">
        <v>1</v>
      </c>
      <c r="F26" s="246"/>
      <c r="G26" s="246"/>
      <c r="H26" s="247">
        <v>1</v>
      </c>
      <c r="I26" s="248"/>
    </row>
    <row r="27" spans="1:9">
      <c r="A27" s="238"/>
      <c r="B27" s="239"/>
      <c r="C27" s="239"/>
      <c r="D27" s="239"/>
      <c r="E27" s="239"/>
      <c r="F27" s="239"/>
      <c r="G27" s="239"/>
      <c r="H27" s="239"/>
      <c r="I27" s="240"/>
    </row>
    <row r="28" spans="1:9">
      <c r="A28" s="160" t="s">
        <v>65</v>
      </c>
      <c r="B28" s="161"/>
      <c r="C28" s="161"/>
      <c r="D28" s="161"/>
      <c r="E28" s="161"/>
      <c r="F28" s="161"/>
      <c r="G28" s="161"/>
      <c r="H28" s="161"/>
      <c r="I28" s="162"/>
    </row>
    <row r="29" spans="1:9">
      <c r="A29" s="193" t="s">
        <v>66</v>
      </c>
      <c r="B29" s="194"/>
      <c r="C29" s="194"/>
      <c r="D29" s="194"/>
      <c r="E29" s="194"/>
      <c r="F29" s="194"/>
      <c r="G29" s="194"/>
      <c r="H29" s="194" t="s">
        <v>67</v>
      </c>
      <c r="I29" s="195"/>
    </row>
    <row r="30" spans="1:9">
      <c r="A30" s="22" t="s">
        <v>42</v>
      </c>
      <c r="B30" s="187" t="s">
        <v>68</v>
      </c>
      <c r="C30" s="188"/>
      <c r="D30" s="188"/>
      <c r="E30" s="188"/>
      <c r="F30" s="188"/>
      <c r="G30" s="189"/>
      <c r="H30" s="234">
        <f>H21</f>
        <v>2015.04</v>
      </c>
      <c r="I30" s="235"/>
    </row>
    <row r="31" spans="1:9">
      <c r="A31" s="23" t="s">
        <v>45</v>
      </c>
      <c r="B31" s="231" t="s">
        <v>69</v>
      </c>
      <c r="C31" s="232"/>
      <c r="D31" s="232"/>
      <c r="E31" s="232"/>
      <c r="F31" s="232"/>
      <c r="G31" s="233"/>
      <c r="H31" s="234"/>
      <c r="I31" s="235"/>
    </row>
    <row r="32" spans="1:9">
      <c r="A32" s="22" t="s">
        <v>48</v>
      </c>
      <c r="B32" s="187" t="s">
        <v>70</v>
      </c>
      <c r="C32" s="188"/>
      <c r="D32" s="188"/>
      <c r="E32" s="188"/>
      <c r="F32" s="188"/>
      <c r="G32" s="189"/>
      <c r="H32" s="241"/>
      <c r="I32" s="242"/>
    </row>
    <row r="33" spans="1:9">
      <c r="A33" s="23" t="s">
        <v>50</v>
      </c>
      <c r="B33" s="231" t="s">
        <v>71</v>
      </c>
      <c r="C33" s="232"/>
      <c r="D33" s="232"/>
      <c r="E33" s="232"/>
      <c r="F33" s="232"/>
      <c r="G33" s="233"/>
      <c r="H33" s="234"/>
      <c r="I33" s="235"/>
    </row>
    <row r="34" spans="1:9">
      <c r="A34" s="23" t="s">
        <v>52</v>
      </c>
      <c r="B34" s="231" t="s">
        <v>72</v>
      </c>
      <c r="C34" s="232"/>
      <c r="D34" s="232"/>
      <c r="E34" s="232"/>
      <c r="F34" s="232"/>
      <c r="G34" s="233"/>
      <c r="H34" s="234"/>
      <c r="I34" s="235"/>
    </row>
    <row r="35" spans="1:9">
      <c r="A35" s="23" t="s">
        <v>54</v>
      </c>
      <c r="B35" s="231" t="s">
        <v>73</v>
      </c>
      <c r="C35" s="232"/>
      <c r="D35" s="232"/>
      <c r="E35" s="232"/>
      <c r="F35" s="232"/>
      <c r="G35" s="233"/>
      <c r="H35" s="234"/>
      <c r="I35" s="235"/>
    </row>
    <row r="36" spans="1:9">
      <c r="A36" s="19" t="s">
        <v>58</v>
      </c>
      <c r="B36" s="228" t="s">
        <v>74</v>
      </c>
      <c r="C36" s="229"/>
      <c r="D36" s="229"/>
      <c r="E36" s="229"/>
      <c r="F36" s="229"/>
      <c r="G36" s="230"/>
      <c r="H36" s="234"/>
      <c r="I36" s="235"/>
    </row>
    <row r="37" spans="1:9">
      <c r="A37" s="19" t="s">
        <v>59</v>
      </c>
      <c r="B37" s="228" t="s">
        <v>75</v>
      </c>
      <c r="C37" s="229"/>
      <c r="D37" s="229"/>
      <c r="E37" s="229"/>
      <c r="F37" s="229"/>
      <c r="G37" s="230"/>
      <c r="H37" s="236"/>
      <c r="I37" s="237"/>
    </row>
    <row r="38" spans="1:9">
      <c r="A38" s="147" t="s">
        <v>76</v>
      </c>
      <c r="B38" s="148"/>
      <c r="C38" s="148"/>
      <c r="D38" s="148"/>
      <c r="E38" s="148"/>
      <c r="F38" s="148"/>
      <c r="G38" s="148"/>
      <c r="H38" s="182">
        <f>SUM(H30:H37)</f>
        <v>2015.04</v>
      </c>
      <c r="I38" s="183"/>
    </row>
    <row r="39" spans="1:9">
      <c r="A39" s="238"/>
      <c r="B39" s="239"/>
      <c r="C39" s="239"/>
      <c r="D39" s="239"/>
      <c r="E39" s="239"/>
      <c r="F39" s="239"/>
      <c r="G39" s="239"/>
      <c r="H39" s="239"/>
      <c r="I39" s="240"/>
    </row>
    <row r="40" spans="1:9">
      <c r="A40" s="160" t="s">
        <v>77</v>
      </c>
      <c r="B40" s="161"/>
      <c r="C40" s="161"/>
      <c r="D40" s="161"/>
      <c r="E40" s="161"/>
      <c r="F40" s="161"/>
      <c r="G40" s="161"/>
      <c r="H40" s="161"/>
      <c r="I40" s="162"/>
    </row>
    <row r="41" spans="1:9">
      <c r="A41" s="222" t="s">
        <v>78</v>
      </c>
      <c r="B41" s="223"/>
      <c r="C41" s="223"/>
      <c r="D41" s="223"/>
      <c r="E41" s="223"/>
      <c r="F41" s="223"/>
      <c r="G41" s="223"/>
      <c r="H41" s="223"/>
      <c r="I41" s="224"/>
    </row>
    <row r="42" spans="1:9">
      <c r="A42" s="179" t="s">
        <v>66</v>
      </c>
      <c r="B42" s="180"/>
      <c r="C42" s="180"/>
      <c r="D42" s="180"/>
      <c r="E42" s="180"/>
      <c r="F42" s="180"/>
      <c r="G42" s="181"/>
      <c r="H42" s="221" t="s">
        <v>67</v>
      </c>
      <c r="I42" s="184"/>
    </row>
    <row r="43" spans="1:9">
      <c r="A43" s="225" t="s">
        <v>79</v>
      </c>
      <c r="B43" s="226"/>
      <c r="C43" s="226"/>
      <c r="D43" s="226"/>
      <c r="E43" s="226"/>
      <c r="F43" s="226"/>
      <c r="G43" s="227"/>
      <c r="H43" s="24" t="s">
        <v>80</v>
      </c>
      <c r="I43" s="32" t="s">
        <v>81</v>
      </c>
    </row>
    <row r="44" spans="1:9">
      <c r="A44" s="22" t="s">
        <v>42</v>
      </c>
      <c r="B44" s="228" t="s">
        <v>82</v>
      </c>
      <c r="C44" s="229"/>
      <c r="D44" s="229"/>
      <c r="E44" s="229"/>
      <c r="F44" s="229"/>
      <c r="G44" s="230"/>
      <c r="H44" s="26">
        <v>8.3299999999999999E-2</v>
      </c>
      <c r="I44" s="33">
        <f>H44*($H$38)</f>
        <v>167.85283200000001</v>
      </c>
    </row>
    <row r="45" spans="1:9">
      <c r="A45" s="22" t="s">
        <v>45</v>
      </c>
      <c r="B45" s="228" t="s">
        <v>83</v>
      </c>
      <c r="C45" s="229"/>
      <c r="D45" s="229"/>
      <c r="E45" s="229"/>
      <c r="F45" s="229"/>
      <c r="G45" s="230"/>
      <c r="H45" s="26">
        <v>0.1111</v>
      </c>
      <c r="I45" s="33">
        <f>H45*($H$38)</f>
        <v>223.87094400000001</v>
      </c>
    </row>
    <row r="46" spans="1:9">
      <c r="A46" s="147" t="s">
        <v>76</v>
      </c>
      <c r="B46" s="148"/>
      <c r="C46" s="148"/>
      <c r="D46" s="148"/>
      <c r="E46" s="148"/>
      <c r="F46" s="148"/>
      <c r="G46" s="148"/>
      <c r="H46" s="27">
        <f>SUM(H44:H45)</f>
        <v>0.19440000000000002</v>
      </c>
      <c r="I46" s="34">
        <f>SUM(I44:I45)</f>
        <v>391.72377600000004</v>
      </c>
    </row>
    <row r="47" spans="1:9">
      <c r="A47" s="213"/>
      <c r="B47" s="214"/>
      <c r="C47" s="214"/>
      <c r="D47" s="214"/>
      <c r="E47" s="214"/>
      <c r="F47" s="214"/>
      <c r="G47" s="214"/>
      <c r="H47" s="214"/>
      <c r="I47" s="215"/>
    </row>
    <row r="48" spans="1:9">
      <c r="A48" s="196" t="s">
        <v>84</v>
      </c>
      <c r="B48" s="197"/>
      <c r="C48" s="197"/>
      <c r="D48" s="197"/>
      <c r="E48" s="197"/>
      <c r="F48" s="197"/>
      <c r="G48" s="197"/>
      <c r="H48" s="197"/>
      <c r="I48" s="198"/>
    </row>
    <row r="49" spans="1:32">
      <c r="A49" s="179" t="s">
        <v>66</v>
      </c>
      <c r="B49" s="180"/>
      <c r="C49" s="180"/>
      <c r="D49" s="180"/>
      <c r="E49" s="180"/>
      <c r="F49" s="180"/>
      <c r="G49" s="181"/>
      <c r="H49" s="221" t="s">
        <v>67</v>
      </c>
      <c r="I49" s="184"/>
    </row>
    <row r="50" spans="1:32">
      <c r="A50" s="185" t="s">
        <v>79</v>
      </c>
      <c r="B50" s="186"/>
      <c r="C50" s="186"/>
      <c r="D50" s="186"/>
      <c r="E50" s="186"/>
      <c r="F50" s="186"/>
      <c r="G50" s="186"/>
      <c r="H50" s="24" t="s">
        <v>80</v>
      </c>
      <c r="I50" s="32" t="s">
        <v>81</v>
      </c>
    </row>
    <row r="51" spans="1:32">
      <c r="A51" s="22" t="s">
        <v>42</v>
      </c>
      <c r="B51" s="176" t="s">
        <v>85</v>
      </c>
      <c r="C51" s="176"/>
      <c r="D51" s="176"/>
      <c r="E51" s="176"/>
      <c r="F51" s="176"/>
      <c r="G51" s="176"/>
      <c r="H51" s="28">
        <v>0.2</v>
      </c>
      <c r="I51" s="35">
        <f>H51*($I$46+$H$38)</f>
        <v>481.35275519999999</v>
      </c>
    </row>
    <row r="52" spans="1:32">
      <c r="A52" s="22" t="s">
        <v>45</v>
      </c>
      <c r="B52" s="176" t="s">
        <v>86</v>
      </c>
      <c r="C52" s="176"/>
      <c r="D52" s="176"/>
      <c r="E52" s="176"/>
      <c r="F52" s="176"/>
      <c r="G52" s="176"/>
      <c r="H52" s="28">
        <v>1.4999999999999999E-2</v>
      </c>
      <c r="I52" s="35">
        <f t="shared" ref="I52:I58" si="0">H52*($I$46+$H$38)</f>
        <v>36.101456639999995</v>
      </c>
    </row>
    <row r="53" spans="1:32">
      <c r="A53" s="22" t="s">
        <v>48</v>
      </c>
      <c r="B53" s="176" t="s">
        <v>87</v>
      </c>
      <c r="C53" s="176"/>
      <c r="D53" s="176"/>
      <c r="E53" s="176"/>
      <c r="F53" s="176"/>
      <c r="G53" s="176"/>
      <c r="H53" s="28">
        <v>0.01</v>
      </c>
      <c r="I53" s="35">
        <f t="shared" si="0"/>
        <v>24.067637759999997</v>
      </c>
    </row>
    <row r="54" spans="1:32">
      <c r="A54" s="22" t="s">
        <v>50</v>
      </c>
      <c r="B54" s="176" t="s">
        <v>88</v>
      </c>
      <c r="C54" s="176"/>
      <c r="D54" s="176"/>
      <c r="E54" s="176"/>
      <c r="F54" s="176"/>
      <c r="G54" s="176"/>
      <c r="H54" s="28">
        <v>2E-3</v>
      </c>
      <c r="I54" s="35">
        <f t="shared" si="0"/>
        <v>4.813527552</v>
      </c>
    </row>
    <row r="55" spans="1:32">
      <c r="A55" s="22" t="s">
        <v>52</v>
      </c>
      <c r="B55" s="176" t="s">
        <v>89</v>
      </c>
      <c r="C55" s="176"/>
      <c r="D55" s="176"/>
      <c r="E55" s="176"/>
      <c r="F55" s="176"/>
      <c r="G55" s="176"/>
      <c r="H55" s="28">
        <v>2.5000000000000001E-2</v>
      </c>
      <c r="I55" s="35">
        <f t="shared" si="0"/>
        <v>60.169094399999999</v>
      </c>
    </row>
    <row r="56" spans="1:32">
      <c r="A56" s="22" t="s">
        <v>54</v>
      </c>
      <c r="B56" s="176" t="s">
        <v>90</v>
      </c>
      <c r="C56" s="176"/>
      <c r="D56" s="176"/>
      <c r="E56" s="176"/>
      <c r="F56" s="176"/>
      <c r="G56" s="176"/>
      <c r="H56" s="28">
        <v>6.0000000000000001E-3</v>
      </c>
      <c r="I56" s="35">
        <f t="shared" si="0"/>
        <v>14.440582655999998</v>
      </c>
    </row>
    <row r="57" spans="1:32" s="1" customFormat="1">
      <c r="A57" s="19" t="s">
        <v>58</v>
      </c>
      <c r="B57" s="115" t="s">
        <v>186</v>
      </c>
      <c r="C57" s="20"/>
      <c r="D57" s="20"/>
      <c r="E57" s="20"/>
      <c r="F57" s="20"/>
      <c r="G57" s="20"/>
      <c r="H57" s="29">
        <f>(1.4813*3)/100</f>
        <v>4.4438999999999999E-2</v>
      </c>
      <c r="I57" s="36">
        <f t="shared" si="0"/>
        <v>106.95417544166399</v>
      </c>
    </row>
    <row r="58" spans="1:32">
      <c r="A58" s="22" t="s">
        <v>59</v>
      </c>
      <c r="B58" s="176" t="s">
        <v>91</v>
      </c>
      <c r="C58" s="176"/>
      <c r="D58" s="176"/>
      <c r="E58" s="176"/>
      <c r="F58" s="176"/>
      <c r="G58" s="176"/>
      <c r="H58" s="28">
        <v>0.08</v>
      </c>
      <c r="I58" s="35">
        <f t="shared" si="0"/>
        <v>192.54110207999997</v>
      </c>
    </row>
    <row r="59" spans="1:32">
      <c r="A59" s="147" t="s">
        <v>76</v>
      </c>
      <c r="B59" s="148"/>
      <c r="C59" s="148"/>
      <c r="D59" s="148"/>
      <c r="E59" s="148"/>
      <c r="F59" s="148"/>
      <c r="G59" s="148"/>
      <c r="H59" s="30">
        <f>SUM(H51:H58)</f>
        <v>0.38243900000000008</v>
      </c>
      <c r="I59" s="37">
        <f>SUM(I51:I58)</f>
        <v>920.44033172966385</v>
      </c>
    </row>
    <row r="60" spans="1:32">
      <c r="A60" s="213"/>
      <c r="B60" s="214"/>
      <c r="C60" s="214"/>
      <c r="D60" s="214"/>
      <c r="E60" s="214"/>
      <c r="F60" s="214"/>
      <c r="G60" s="214"/>
      <c r="H60" s="214"/>
      <c r="I60" s="215"/>
    </row>
    <row r="61" spans="1:32">
      <c r="A61" s="196" t="s">
        <v>92</v>
      </c>
      <c r="B61" s="197"/>
      <c r="C61" s="197"/>
      <c r="D61" s="197"/>
      <c r="E61" s="197"/>
      <c r="F61" s="197"/>
      <c r="G61" s="197"/>
      <c r="H61" s="197"/>
      <c r="I61" s="198"/>
    </row>
    <row r="62" spans="1:32">
      <c r="A62" s="199" t="s">
        <v>66</v>
      </c>
      <c r="B62" s="200"/>
      <c r="C62" s="200"/>
      <c r="D62" s="200"/>
      <c r="E62" s="200"/>
      <c r="F62" s="200"/>
      <c r="G62" s="200"/>
      <c r="H62" s="200" t="s">
        <v>67</v>
      </c>
      <c r="I62" s="201"/>
    </row>
    <row r="63" spans="1:32">
      <c r="A63" s="22" t="s">
        <v>42</v>
      </c>
      <c r="B63" s="176" t="s">
        <v>93</v>
      </c>
      <c r="C63" s="176"/>
      <c r="D63" s="176"/>
      <c r="E63" s="176"/>
      <c r="F63" s="176"/>
      <c r="G63" s="176"/>
      <c r="H63" s="216">
        <f>$H$24*$E$24-$B$24*$H$21</f>
        <v>55.0976</v>
      </c>
      <c r="I63" s="217"/>
      <c r="AE63" s="4"/>
      <c r="AF63" s="4"/>
    </row>
    <row r="64" spans="1:32" s="1" customFormat="1">
      <c r="A64" s="19" t="s">
        <v>45</v>
      </c>
      <c r="B64" s="202" t="s">
        <v>94</v>
      </c>
      <c r="C64" s="202"/>
      <c r="D64" s="202"/>
      <c r="E64" s="202"/>
      <c r="F64" s="202"/>
      <c r="G64" s="202"/>
      <c r="H64" s="216">
        <v>505.99</v>
      </c>
      <c r="I64" s="217"/>
    </row>
    <row r="65" spans="1:12" s="1" customFormat="1">
      <c r="A65" s="19" t="s">
        <v>48</v>
      </c>
      <c r="B65" s="202" t="s">
        <v>95</v>
      </c>
      <c r="C65" s="202"/>
      <c r="D65" s="202"/>
      <c r="E65" s="202"/>
      <c r="F65" s="202"/>
      <c r="G65" s="202"/>
      <c r="H65" s="216">
        <v>0</v>
      </c>
      <c r="I65" s="217"/>
    </row>
    <row r="66" spans="1:12" s="1" customFormat="1">
      <c r="A66" s="19" t="s">
        <v>50</v>
      </c>
      <c r="B66" s="298" t="s">
        <v>187</v>
      </c>
      <c r="C66" s="202"/>
      <c r="D66" s="202"/>
      <c r="E66" s="202"/>
      <c r="F66" s="202"/>
      <c r="G66" s="202"/>
      <c r="H66" s="216">
        <v>60.75</v>
      </c>
      <c r="I66" s="217"/>
      <c r="K66" s="2"/>
      <c r="L66" s="2"/>
    </row>
    <row r="67" spans="1:12" s="1" customFormat="1">
      <c r="A67" s="19" t="s">
        <v>52</v>
      </c>
      <c r="B67" s="202" t="s">
        <v>96</v>
      </c>
      <c r="C67" s="202"/>
      <c r="D67" s="202"/>
      <c r="E67" s="202"/>
      <c r="F67" s="202"/>
      <c r="G67" s="202"/>
      <c r="H67" s="216">
        <v>4.6100000000000003</v>
      </c>
      <c r="I67" s="217"/>
      <c r="K67" s="2"/>
      <c r="L67" s="2"/>
    </row>
    <row r="68" spans="1:12" s="1" customFormat="1">
      <c r="A68" s="19" t="s">
        <v>54</v>
      </c>
      <c r="B68" s="228" t="s">
        <v>97</v>
      </c>
      <c r="C68" s="229"/>
      <c r="D68" s="229"/>
      <c r="E68" s="229"/>
      <c r="F68" s="229"/>
      <c r="G68" s="230"/>
      <c r="H68" s="296"/>
      <c r="I68" s="297"/>
    </row>
    <row r="69" spans="1:12">
      <c r="A69" s="147" t="s">
        <v>76</v>
      </c>
      <c r="B69" s="148"/>
      <c r="C69" s="148"/>
      <c r="D69" s="148"/>
      <c r="E69" s="148"/>
      <c r="F69" s="148"/>
      <c r="G69" s="148"/>
      <c r="H69" s="182">
        <f>SUM(H63:I68)</f>
        <v>626.44760000000008</v>
      </c>
      <c r="I69" s="183"/>
    </row>
    <row r="70" spans="1:12">
      <c r="A70" s="213"/>
      <c r="B70" s="214"/>
      <c r="C70" s="214"/>
      <c r="D70" s="214"/>
      <c r="E70" s="214"/>
      <c r="F70" s="214"/>
      <c r="G70" s="214"/>
      <c r="H70" s="214"/>
      <c r="I70" s="215"/>
    </row>
    <row r="71" spans="1:12">
      <c r="A71" s="196" t="s">
        <v>98</v>
      </c>
      <c r="B71" s="197"/>
      <c r="C71" s="197"/>
      <c r="D71" s="197"/>
      <c r="E71" s="197"/>
      <c r="F71" s="197"/>
      <c r="G71" s="197"/>
      <c r="H71" s="197"/>
      <c r="I71" s="198"/>
    </row>
    <row r="72" spans="1:12">
      <c r="A72" s="199" t="s">
        <v>66</v>
      </c>
      <c r="B72" s="200"/>
      <c r="C72" s="200"/>
      <c r="D72" s="200"/>
      <c r="E72" s="200"/>
      <c r="F72" s="200"/>
      <c r="G72" s="200"/>
      <c r="H72" s="200" t="s">
        <v>67</v>
      </c>
      <c r="I72" s="201"/>
    </row>
    <row r="73" spans="1:12">
      <c r="A73" s="185" t="s">
        <v>79</v>
      </c>
      <c r="B73" s="186"/>
      <c r="C73" s="186"/>
      <c r="D73" s="186"/>
      <c r="E73" s="186"/>
      <c r="F73" s="186"/>
      <c r="G73" s="186"/>
      <c r="H73" s="24" t="s">
        <v>80</v>
      </c>
      <c r="I73" s="32" t="s">
        <v>81</v>
      </c>
    </row>
    <row r="74" spans="1:12">
      <c r="A74" s="38" t="s">
        <v>99</v>
      </c>
      <c r="B74" s="187" t="s">
        <v>100</v>
      </c>
      <c r="C74" s="188"/>
      <c r="D74" s="188"/>
      <c r="E74" s="188"/>
      <c r="F74" s="188"/>
      <c r="G74" s="189"/>
      <c r="H74" s="39">
        <f>H46</f>
        <v>0.19440000000000002</v>
      </c>
      <c r="I74" s="33">
        <f>I46</f>
        <v>391.72377600000004</v>
      </c>
    </row>
    <row r="75" spans="1:12">
      <c r="A75" s="38" t="s">
        <v>101</v>
      </c>
      <c r="B75" s="187" t="s">
        <v>102</v>
      </c>
      <c r="C75" s="188"/>
      <c r="D75" s="188"/>
      <c r="E75" s="188"/>
      <c r="F75" s="188"/>
      <c r="G75" s="189"/>
      <c r="H75" s="39">
        <f>H59</f>
        <v>0.38243900000000008</v>
      </c>
      <c r="I75" s="33">
        <f>I59</f>
        <v>920.44033172966385</v>
      </c>
    </row>
    <row r="76" spans="1:12">
      <c r="A76" s="38" t="s">
        <v>103</v>
      </c>
      <c r="B76" s="187" t="s">
        <v>104</v>
      </c>
      <c r="C76" s="188"/>
      <c r="D76" s="188"/>
      <c r="E76" s="188"/>
      <c r="F76" s="188"/>
      <c r="G76" s="189"/>
      <c r="H76" s="40"/>
      <c r="I76" s="33">
        <f>H69</f>
        <v>626.44760000000008</v>
      </c>
    </row>
    <row r="77" spans="1:12">
      <c r="A77" s="147" t="s">
        <v>76</v>
      </c>
      <c r="B77" s="148"/>
      <c r="C77" s="148"/>
      <c r="D77" s="148"/>
      <c r="E77" s="148"/>
      <c r="F77" s="148"/>
      <c r="G77" s="148"/>
      <c r="H77" s="40"/>
      <c r="I77" s="34">
        <f>SUM(I74:I76)</f>
        <v>1938.611707729664</v>
      </c>
    </row>
    <row r="78" spans="1:12">
      <c r="A78" s="210"/>
      <c r="B78" s="211"/>
      <c r="C78" s="211"/>
      <c r="D78" s="211"/>
      <c r="E78" s="211"/>
      <c r="F78" s="211"/>
      <c r="G78" s="211"/>
      <c r="H78" s="211"/>
      <c r="I78" s="212"/>
    </row>
    <row r="79" spans="1:12">
      <c r="A79" s="160" t="s">
        <v>105</v>
      </c>
      <c r="B79" s="161"/>
      <c r="C79" s="161"/>
      <c r="D79" s="161"/>
      <c r="E79" s="161"/>
      <c r="F79" s="161"/>
      <c r="G79" s="161"/>
      <c r="H79" s="161"/>
      <c r="I79" s="162"/>
    </row>
    <row r="80" spans="1:12">
      <c r="A80" s="193" t="s">
        <v>66</v>
      </c>
      <c r="B80" s="194"/>
      <c r="C80" s="194"/>
      <c r="D80" s="194"/>
      <c r="E80" s="194"/>
      <c r="F80" s="194"/>
      <c r="G80" s="194"/>
      <c r="H80" s="194" t="s">
        <v>67</v>
      </c>
      <c r="I80" s="195"/>
    </row>
    <row r="81" spans="1:32">
      <c r="A81" s="185" t="s">
        <v>79</v>
      </c>
      <c r="B81" s="186"/>
      <c r="C81" s="186"/>
      <c r="D81" s="186"/>
      <c r="E81" s="186"/>
      <c r="F81" s="186"/>
      <c r="G81" s="186"/>
      <c r="H81" s="24" t="s">
        <v>80</v>
      </c>
      <c r="I81" s="32" t="s">
        <v>81</v>
      </c>
    </row>
    <row r="82" spans="1:32">
      <c r="A82" s="22" t="s">
        <v>42</v>
      </c>
      <c r="B82" s="176" t="s">
        <v>106</v>
      </c>
      <c r="C82" s="176"/>
      <c r="D82" s="176"/>
      <c r="E82" s="176"/>
      <c r="F82" s="176"/>
      <c r="G82" s="176"/>
      <c r="H82" s="26">
        <v>4.1999999999999997E-3</v>
      </c>
      <c r="I82" s="33">
        <f>H82*$H$38</f>
        <v>8.4631679999999996</v>
      </c>
    </row>
    <row r="83" spans="1:32">
      <c r="A83" s="22" t="s">
        <v>45</v>
      </c>
      <c r="B83" s="176" t="s">
        <v>107</v>
      </c>
      <c r="C83" s="176"/>
      <c r="D83" s="176"/>
      <c r="E83" s="176"/>
      <c r="F83" s="176"/>
      <c r="G83" s="176"/>
      <c r="H83" s="26">
        <v>2.9999999999999997E-4</v>
      </c>
      <c r="I83" s="33">
        <f t="shared" ref="I83:I87" si="1">H83*$H$38</f>
        <v>0.60451199999999994</v>
      </c>
    </row>
    <row r="84" spans="1:32">
      <c r="A84" s="22" t="s">
        <v>48</v>
      </c>
      <c r="B84" s="176" t="s">
        <v>108</v>
      </c>
      <c r="C84" s="176"/>
      <c r="D84" s="176"/>
      <c r="E84" s="176"/>
      <c r="F84" s="176"/>
      <c r="G84" s="176"/>
      <c r="H84" s="26">
        <v>3.4799999999999998E-2</v>
      </c>
      <c r="I84" s="33">
        <f t="shared" si="1"/>
        <v>70.123391999999996</v>
      </c>
    </row>
    <row r="85" spans="1:32">
      <c r="A85" s="22" t="s">
        <v>50</v>
      </c>
      <c r="B85" s="176" t="s">
        <v>109</v>
      </c>
      <c r="C85" s="176"/>
      <c r="D85" s="176"/>
      <c r="E85" s="176"/>
      <c r="F85" s="176"/>
      <c r="G85" s="176"/>
      <c r="H85" s="26">
        <v>1.9400000000000001E-2</v>
      </c>
      <c r="I85" s="33">
        <f t="shared" si="1"/>
        <v>39.091776000000003</v>
      </c>
    </row>
    <row r="86" spans="1:32">
      <c r="A86" s="22" t="s">
        <v>52</v>
      </c>
      <c r="B86" s="206" t="s">
        <v>110</v>
      </c>
      <c r="C86" s="206"/>
      <c r="D86" s="206"/>
      <c r="E86" s="206"/>
      <c r="F86" s="206"/>
      <c r="G86" s="206"/>
      <c r="H86" s="26">
        <f>H85*H59</f>
        <v>7.4193166000000015E-3</v>
      </c>
      <c r="I86" s="33">
        <f t="shared" si="1"/>
        <v>14.950219721664002</v>
      </c>
    </row>
    <row r="87" spans="1:32">
      <c r="A87" s="22" t="s">
        <v>54</v>
      </c>
      <c r="B87" s="176" t="s">
        <v>111</v>
      </c>
      <c r="C87" s="176"/>
      <c r="D87" s="176"/>
      <c r="E87" s="176"/>
      <c r="F87" s="176"/>
      <c r="G87" s="176"/>
      <c r="H87" s="26">
        <v>5.9999999999999995E-4</v>
      </c>
      <c r="I87" s="33">
        <f t="shared" si="1"/>
        <v>1.2090239999999999</v>
      </c>
    </row>
    <row r="88" spans="1:32">
      <c r="A88" s="147" t="s">
        <v>76</v>
      </c>
      <c r="B88" s="148"/>
      <c r="C88" s="148"/>
      <c r="D88" s="148"/>
      <c r="E88" s="148"/>
      <c r="F88" s="148"/>
      <c r="G88" s="148"/>
      <c r="H88" s="41">
        <f>SUM(H82:H87)</f>
        <v>6.6719316599999995E-2</v>
      </c>
      <c r="I88" s="34">
        <f>SUM(I82:I87)</f>
        <v>134.44209172166401</v>
      </c>
    </row>
    <row r="89" spans="1:32">
      <c r="A89" s="42"/>
      <c r="B89" s="43"/>
      <c r="C89" s="43"/>
      <c r="D89" s="43"/>
      <c r="E89" s="43"/>
      <c r="F89" s="43"/>
      <c r="G89" s="44"/>
      <c r="H89" s="26"/>
      <c r="I89" s="33"/>
    </row>
    <row r="90" spans="1:32" s="2" customFormat="1">
      <c r="A90" s="158" t="s">
        <v>112</v>
      </c>
      <c r="B90" s="159"/>
      <c r="C90" s="159"/>
      <c r="D90" s="159"/>
      <c r="E90" s="159"/>
      <c r="F90" s="159"/>
      <c r="G90" s="159"/>
      <c r="H90" s="45"/>
      <c r="I90" s="48">
        <f>$I$88+$I$77+$H$38</f>
        <v>4088.0937994513279</v>
      </c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</row>
    <row r="91" spans="1:32" s="2" customFormat="1">
      <c r="A91" s="160" t="s">
        <v>113</v>
      </c>
      <c r="B91" s="161"/>
      <c r="C91" s="161"/>
      <c r="D91" s="161"/>
      <c r="E91" s="161"/>
      <c r="F91" s="161"/>
      <c r="G91" s="161"/>
      <c r="H91" s="161"/>
      <c r="I91" s="162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</row>
    <row r="92" spans="1:32" s="2" customFormat="1">
      <c r="A92" s="207" t="s">
        <v>114</v>
      </c>
      <c r="B92" s="208"/>
      <c r="C92" s="208"/>
      <c r="D92" s="208"/>
      <c r="E92" s="208"/>
      <c r="F92" s="208"/>
      <c r="G92" s="208"/>
      <c r="H92" s="208"/>
      <c r="I92" s="209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</row>
    <row r="93" spans="1:32" s="2" customFormat="1">
      <c r="A93" s="199" t="s">
        <v>66</v>
      </c>
      <c r="B93" s="200"/>
      <c r="C93" s="200"/>
      <c r="D93" s="200"/>
      <c r="E93" s="200"/>
      <c r="F93" s="200"/>
      <c r="G93" s="200"/>
      <c r="H93" s="200" t="s">
        <v>67</v>
      </c>
      <c r="I93" s="20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</row>
    <row r="94" spans="1:32" s="2" customFormat="1">
      <c r="A94" s="185" t="s">
        <v>79</v>
      </c>
      <c r="B94" s="186"/>
      <c r="C94" s="186"/>
      <c r="D94" s="186"/>
      <c r="E94" s="186"/>
      <c r="F94" s="186"/>
      <c r="G94" s="186"/>
      <c r="H94" s="24" t="s">
        <v>80</v>
      </c>
      <c r="I94" s="32" t="s">
        <v>81</v>
      </c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</row>
    <row r="95" spans="1:32" s="2" customFormat="1">
      <c r="A95" s="22" t="s">
        <v>42</v>
      </c>
      <c r="B95" s="176" t="s">
        <v>115</v>
      </c>
      <c r="C95" s="176"/>
      <c r="D95" s="176"/>
      <c r="E95" s="176"/>
      <c r="F95" s="176"/>
      <c r="G95" s="176"/>
      <c r="H95" s="26">
        <v>9.2999999999999992E-3</v>
      </c>
      <c r="I95" s="33">
        <f>H95*I90</f>
        <v>38.019272334897344</v>
      </c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</row>
    <row r="96" spans="1:32">
      <c r="A96" s="22" t="s">
        <v>45</v>
      </c>
      <c r="B96" s="176" t="s">
        <v>116</v>
      </c>
      <c r="C96" s="176"/>
      <c r="D96" s="176"/>
      <c r="E96" s="176"/>
      <c r="F96" s="176"/>
      <c r="G96" s="176"/>
      <c r="H96" s="26">
        <v>2.8E-3</v>
      </c>
      <c r="I96" s="33">
        <f>H96*I90</f>
        <v>11.446662638463717</v>
      </c>
    </row>
    <row r="97" spans="1:9">
      <c r="A97" s="22" t="s">
        <v>48</v>
      </c>
      <c r="B97" s="176" t="s">
        <v>117</v>
      </c>
      <c r="C97" s="176"/>
      <c r="D97" s="176"/>
      <c r="E97" s="176"/>
      <c r="F97" s="176"/>
      <c r="G97" s="176"/>
      <c r="H97" s="26">
        <v>2.0000000000000001E-4</v>
      </c>
      <c r="I97" s="33">
        <f>H97*I90</f>
        <v>0.81761875989026567</v>
      </c>
    </row>
    <row r="98" spans="1:9">
      <c r="A98" s="22" t="s">
        <v>50</v>
      </c>
      <c r="B98" s="176" t="s">
        <v>118</v>
      </c>
      <c r="C98" s="176"/>
      <c r="D98" s="176"/>
      <c r="E98" s="176"/>
      <c r="F98" s="176"/>
      <c r="G98" s="176"/>
      <c r="H98" s="26">
        <v>3.3E-3</v>
      </c>
      <c r="I98" s="33">
        <f>H98*I90</f>
        <v>13.490709538189382</v>
      </c>
    </row>
    <row r="99" spans="1:9">
      <c r="A99" s="22" t="s">
        <v>52</v>
      </c>
      <c r="B99" s="176" t="s">
        <v>119</v>
      </c>
      <c r="C99" s="176"/>
      <c r="D99" s="176"/>
      <c r="E99" s="176"/>
      <c r="F99" s="176"/>
      <c r="G99" s="176"/>
      <c r="H99" s="26">
        <v>6.9999999999999999E-4</v>
      </c>
      <c r="I99" s="33">
        <f>H99*I90</f>
        <v>2.8616656596159293</v>
      </c>
    </row>
    <row r="100" spans="1:9">
      <c r="A100" s="22" t="s">
        <v>54</v>
      </c>
      <c r="B100" s="176" t="s">
        <v>120</v>
      </c>
      <c r="C100" s="176"/>
      <c r="D100" s="176"/>
      <c r="E100" s="176"/>
      <c r="F100" s="176"/>
      <c r="G100" s="176"/>
      <c r="H100" s="26">
        <v>1.3899999999999999E-2</v>
      </c>
      <c r="I100" s="33">
        <f>H100*I90</f>
        <v>56.824503812373457</v>
      </c>
    </row>
    <row r="101" spans="1:9">
      <c r="A101" s="147" t="s">
        <v>76</v>
      </c>
      <c r="B101" s="148"/>
      <c r="C101" s="148"/>
      <c r="D101" s="148"/>
      <c r="E101" s="148"/>
      <c r="F101" s="148"/>
      <c r="G101" s="148"/>
      <c r="H101" s="41">
        <f>SUM(H95:H100)</f>
        <v>3.0199999999999998E-2</v>
      </c>
      <c r="I101" s="34">
        <f>SUM(I95:I100)</f>
        <v>123.46043274343009</v>
      </c>
    </row>
    <row r="102" spans="1:9">
      <c r="A102" s="203"/>
      <c r="B102" s="204"/>
      <c r="C102" s="204"/>
      <c r="D102" s="204"/>
      <c r="E102" s="204"/>
      <c r="F102" s="204"/>
      <c r="G102" s="204"/>
      <c r="H102" s="204"/>
      <c r="I102" s="205"/>
    </row>
    <row r="103" spans="1:9">
      <c r="A103" s="196" t="s">
        <v>121</v>
      </c>
      <c r="B103" s="197"/>
      <c r="C103" s="197"/>
      <c r="D103" s="197"/>
      <c r="E103" s="197"/>
      <c r="F103" s="197"/>
      <c r="G103" s="197"/>
      <c r="H103" s="197"/>
      <c r="I103" s="198"/>
    </row>
    <row r="104" spans="1:9">
      <c r="A104" s="199" t="s">
        <v>66</v>
      </c>
      <c r="B104" s="200"/>
      <c r="C104" s="200"/>
      <c r="D104" s="200"/>
      <c r="E104" s="200"/>
      <c r="F104" s="200"/>
      <c r="G104" s="200"/>
      <c r="H104" s="200" t="s">
        <v>67</v>
      </c>
      <c r="I104" s="201"/>
    </row>
    <row r="105" spans="1:9">
      <c r="A105" s="185" t="s">
        <v>122</v>
      </c>
      <c r="B105" s="186"/>
      <c r="C105" s="186"/>
      <c r="D105" s="186"/>
      <c r="E105" s="186"/>
      <c r="F105" s="186"/>
      <c r="G105" s="186"/>
      <c r="H105" s="24" t="s">
        <v>80</v>
      </c>
      <c r="I105" s="32" t="s">
        <v>81</v>
      </c>
    </row>
    <row r="106" spans="1:9" s="1" customFormat="1">
      <c r="A106" s="19" t="s">
        <v>42</v>
      </c>
      <c r="B106" s="202" t="s">
        <v>123</v>
      </c>
      <c r="C106" s="202"/>
      <c r="D106" s="202"/>
      <c r="E106" s="202"/>
      <c r="F106" s="202"/>
      <c r="G106" s="202"/>
      <c r="H106" s="46" t="s">
        <v>31</v>
      </c>
      <c r="I106" s="49">
        <v>0</v>
      </c>
    </row>
    <row r="107" spans="1:9">
      <c r="A107" s="147" t="s">
        <v>76</v>
      </c>
      <c r="B107" s="148"/>
      <c r="C107" s="148"/>
      <c r="D107" s="148"/>
      <c r="E107" s="148"/>
      <c r="F107" s="148"/>
      <c r="G107" s="148"/>
      <c r="H107" s="24"/>
      <c r="I107" s="34">
        <f>SUM(I106)</f>
        <v>0</v>
      </c>
    </row>
    <row r="108" spans="1:9">
      <c r="A108" s="203"/>
      <c r="B108" s="204"/>
      <c r="C108" s="204"/>
      <c r="D108" s="204"/>
      <c r="E108" s="204"/>
      <c r="F108" s="204"/>
      <c r="G108" s="204"/>
      <c r="H108" s="204"/>
      <c r="I108" s="205"/>
    </row>
    <row r="109" spans="1:9">
      <c r="A109" s="196" t="s">
        <v>124</v>
      </c>
      <c r="B109" s="197"/>
      <c r="C109" s="197"/>
      <c r="D109" s="197"/>
      <c r="E109" s="197"/>
      <c r="F109" s="197"/>
      <c r="G109" s="197"/>
      <c r="H109" s="197"/>
      <c r="I109" s="198"/>
    </row>
    <row r="110" spans="1:9">
      <c r="A110" s="147" t="s">
        <v>66</v>
      </c>
      <c r="B110" s="148"/>
      <c r="C110" s="148"/>
      <c r="D110" s="148"/>
      <c r="E110" s="148"/>
      <c r="F110" s="148"/>
      <c r="G110" s="148"/>
      <c r="H110" s="200" t="s">
        <v>67</v>
      </c>
      <c r="I110" s="201"/>
    </row>
    <row r="111" spans="1:9">
      <c r="A111" s="185" t="s">
        <v>79</v>
      </c>
      <c r="B111" s="186"/>
      <c r="C111" s="186"/>
      <c r="D111" s="186"/>
      <c r="E111" s="186"/>
      <c r="F111" s="186"/>
      <c r="G111" s="186"/>
      <c r="H111" s="24" t="s">
        <v>80</v>
      </c>
      <c r="I111" s="32" t="s">
        <v>81</v>
      </c>
    </row>
    <row r="112" spans="1:9">
      <c r="A112" s="22" t="s">
        <v>125</v>
      </c>
      <c r="B112" s="187" t="s">
        <v>126</v>
      </c>
      <c r="C112" s="188"/>
      <c r="D112" s="188"/>
      <c r="E112" s="188"/>
      <c r="F112" s="188"/>
      <c r="G112" s="189"/>
      <c r="H112" s="39">
        <f>H101</f>
        <v>3.0199999999999998E-2</v>
      </c>
      <c r="I112" s="50">
        <f>I101</f>
        <v>123.46043274343009</v>
      </c>
    </row>
    <row r="113" spans="1:32">
      <c r="A113" s="22" t="s">
        <v>127</v>
      </c>
      <c r="B113" s="187" t="s">
        <v>128</v>
      </c>
      <c r="C113" s="188"/>
      <c r="D113" s="188"/>
      <c r="E113" s="188"/>
      <c r="F113" s="188"/>
      <c r="G113" s="189"/>
      <c r="H113" s="40"/>
      <c r="I113" s="50">
        <f>I107</f>
        <v>0</v>
      </c>
    </row>
    <row r="114" spans="1:32">
      <c r="A114" s="179" t="s">
        <v>76</v>
      </c>
      <c r="B114" s="180"/>
      <c r="C114" s="180"/>
      <c r="D114" s="180"/>
      <c r="E114" s="180"/>
      <c r="F114" s="180"/>
      <c r="G114" s="181"/>
      <c r="H114" s="24"/>
      <c r="I114" s="51">
        <f>SUM(I112:I113)</f>
        <v>123.46043274343009</v>
      </c>
    </row>
    <row r="115" spans="1:32">
      <c r="A115" s="190"/>
      <c r="B115" s="191"/>
      <c r="C115" s="191"/>
      <c r="D115" s="191"/>
      <c r="E115" s="191"/>
      <c r="F115" s="191"/>
      <c r="G115" s="191"/>
      <c r="H115" s="191"/>
      <c r="I115" s="192"/>
    </row>
    <row r="116" spans="1:32">
      <c r="A116" s="160" t="s">
        <v>129</v>
      </c>
      <c r="B116" s="161"/>
      <c r="C116" s="161"/>
      <c r="D116" s="161"/>
      <c r="E116" s="161"/>
      <c r="F116" s="161"/>
      <c r="G116" s="161"/>
      <c r="H116" s="161"/>
      <c r="I116" s="162"/>
    </row>
    <row r="117" spans="1:32">
      <c r="A117" s="193" t="s">
        <v>66</v>
      </c>
      <c r="B117" s="194"/>
      <c r="C117" s="194"/>
      <c r="D117" s="194"/>
      <c r="E117" s="194"/>
      <c r="F117" s="194"/>
      <c r="G117" s="194"/>
      <c r="H117" s="194" t="s">
        <v>67</v>
      </c>
      <c r="I117" s="195"/>
    </row>
    <row r="118" spans="1:32">
      <c r="A118" s="22" t="s">
        <v>42</v>
      </c>
      <c r="B118" s="176" t="s">
        <v>130</v>
      </c>
      <c r="C118" s="176"/>
      <c r="D118" s="176"/>
      <c r="E118" s="176"/>
      <c r="F118" s="176"/>
      <c r="G118" s="176"/>
      <c r="H118" s="177">
        <v>25.42</v>
      </c>
      <c r="I118" s="178"/>
    </row>
    <row r="119" spans="1:32">
      <c r="A119" s="22" t="s">
        <v>45</v>
      </c>
      <c r="B119" s="176" t="s">
        <v>131</v>
      </c>
      <c r="C119" s="176"/>
      <c r="D119" s="176"/>
      <c r="E119" s="176"/>
      <c r="F119" s="176"/>
      <c r="G119" s="176"/>
      <c r="H119" s="177"/>
      <c r="I119" s="178"/>
    </row>
    <row r="120" spans="1:32">
      <c r="A120" s="22" t="s">
        <v>48</v>
      </c>
      <c r="B120" s="176" t="s">
        <v>132</v>
      </c>
      <c r="C120" s="176"/>
      <c r="D120" s="176"/>
      <c r="E120" s="176"/>
      <c r="F120" s="176"/>
      <c r="G120" s="176"/>
      <c r="H120" s="177">
        <v>68.760000000000005</v>
      </c>
      <c r="I120" s="178"/>
    </row>
    <row r="121" spans="1:32">
      <c r="A121" s="22" t="s">
        <v>50</v>
      </c>
      <c r="B121" s="176" t="s">
        <v>133</v>
      </c>
      <c r="C121" s="176"/>
      <c r="D121" s="176"/>
      <c r="E121" s="176"/>
      <c r="F121" s="176"/>
      <c r="G121" s="176"/>
      <c r="H121" s="177">
        <v>18</v>
      </c>
      <c r="I121" s="178"/>
    </row>
    <row r="122" spans="1:32">
      <c r="A122" s="179" t="s">
        <v>76</v>
      </c>
      <c r="B122" s="180"/>
      <c r="C122" s="180"/>
      <c r="D122" s="180"/>
      <c r="E122" s="180"/>
      <c r="F122" s="180"/>
      <c r="G122" s="181"/>
      <c r="H122" s="182">
        <f>SUM(H118:I121)</f>
        <v>112.18</v>
      </c>
      <c r="I122" s="183"/>
    </row>
    <row r="123" spans="1:32">
      <c r="A123" s="25"/>
      <c r="B123" s="180"/>
      <c r="C123" s="180"/>
      <c r="D123" s="180"/>
      <c r="E123" s="180"/>
      <c r="F123" s="180"/>
      <c r="G123" s="180"/>
      <c r="H123" s="180"/>
      <c r="I123" s="184"/>
    </row>
    <row r="124" spans="1:32" s="2" customFormat="1">
      <c r="A124" s="158" t="s">
        <v>134</v>
      </c>
      <c r="B124" s="159"/>
      <c r="C124" s="159"/>
      <c r="D124" s="159"/>
      <c r="E124" s="159"/>
      <c r="F124" s="159"/>
      <c r="G124" s="159"/>
      <c r="H124" s="45"/>
      <c r="I124" s="48">
        <f>$I$88+$I$77+$H$38+$I$114+$H$122</f>
        <v>4323.7342321947581</v>
      </c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</row>
    <row r="125" spans="1:32">
      <c r="A125" s="160" t="s">
        <v>135</v>
      </c>
      <c r="B125" s="161"/>
      <c r="C125" s="161"/>
      <c r="D125" s="161"/>
      <c r="E125" s="161"/>
      <c r="F125" s="161"/>
      <c r="G125" s="161"/>
      <c r="H125" s="161"/>
      <c r="I125" s="162"/>
    </row>
    <row r="126" spans="1:32">
      <c r="A126" s="163" t="s">
        <v>66</v>
      </c>
      <c r="B126" s="164"/>
      <c r="C126" s="164"/>
      <c r="D126" s="164"/>
      <c r="E126" s="164"/>
      <c r="F126" s="164"/>
      <c r="G126" s="164"/>
      <c r="H126" s="164" t="s">
        <v>67</v>
      </c>
      <c r="I126" s="165"/>
    </row>
    <row r="127" spans="1:32">
      <c r="A127" s="166" t="s">
        <v>79</v>
      </c>
      <c r="B127" s="167"/>
      <c r="C127" s="167"/>
      <c r="D127" s="167"/>
      <c r="E127" s="167"/>
      <c r="F127" s="167"/>
      <c r="G127" s="167"/>
      <c r="H127" s="47" t="s">
        <v>80</v>
      </c>
      <c r="I127" s="52" t="s">
        <v>81</v>
      </c>
    </row>
    <row r="128" spans="1:32">
      <c r="A128" s="53" t="s">
        <v>42</v>
      </c>
      <c r="B128" s="168" t="s">
        <v>136</v>
      </c>
      <c r="C128" s="169"/>
      <c r="D128" s="169"/>
      <c r="E128" s="169"/>
      <c r="F128" s="169"/>
      <c r="G128" s="170"/>
      <c r="H128" s="28">
        <v>0.05</v>
      </c>
      <c r="I128" s="35">
        <f>H128*$I$124</f>
        <v>216.18671160973793</v>
      </c>
    </row>
    <row r="129" spans="1:32">
      <c r="A129" s="53" t="s">
        <v>45</v>
      </c>
      <c r="B129" s="168" t="s">
        <v>137</v>
      </c>
      <c r="C129" s="169"/>
      <c r="D129" s="169"/>
      <c r="E129" s="169"/>
      <c r="F129" s="169"/>
      <c r="G129" s="170"/>
      <c r="H129" s="28">
        <v>5.5899999999999998E-2</v>
      </c>
      <c r="I129" s="35">
        <f>H129*($I$128+$I$124)</f>
        <v>253.78158075867134</v>
      </c>
    </row>
    <row r="130" spans="1:32">
      <c r="A130" s="54" t="s">
        <v>48</v>
      </c>
      <c r="B130" s="168" t="s">
        <v>138</v>
      </c>
      <c r="C130" s="171"/>
      <c r="D130" s="171"/>
      <c r="E130" s="171"/>
      <c r="F130" s="171"/>
      <c r="G130" s="172"/>
      <c r="H130" s="28">
        <v>3.27E-2</v>
      </c>
      <c r="I130" s="76">
        <f>(SUM($I$124+$I$128+$I$129)*H130)/(100%-(SUM($H$130:$H$132)))</f>
        <v>172.21937217448428</v>
      </c>
    </row>
    <row r="131" spans="1:32">
      <c r="A131" s="54"/>
      <c r="B131" s="173" t="s">
        <v>139</v>
      </c>
      <c r="C131" s="174"/>
      <c r="D131" s="174"/>
      <c r="E131" s="174"/>
      <c r="F131" s="174"/>
      <c r="G131" s="175"/>
      <c r="H131" s="29">
        <v>7.1000000000000004E-3</v>
      </c>
      <c r="I131" s="76">
        <f>(SUM($I$124+$I$128+$I$129)*H131)/(100%-(SUM($H$130:$H$132)))</f>
        <v>37.393197016478233</v>
      </c>
    </row>
    <row r="132" spans="1:32">
      <c r="A132" s="54" t="s">
        <v>50</v>
      </c>
      <c r="B132" s="144" t="s">
        <v>140</v>
      </c>
      <c r="C132" s="145"/>
      <c r="D132" s="145"/>
      <c r="E132" s="145"/>
      <c r="F132" s="145"/>
      <c r="G132" s="146"/>
      <c r="H132" s="55">
        <v>0.05</v>
      </c>
      <c r="I132" s="76">
        <f>(SUM($I$124+$I$128+$I$129)*H132)/(100%-(SUM($H$130:$H$132)))</f>
        <v>263.33237335548057</v>
      </c>
    </row>
    <row r="133" spans="1:32">
      <c r="A133" s="147" t="s">
        <v>76</v>
      </c>
      <c r="B133" s="148"/>
      <c r="C133" s="148"/>
      <c r="D133" s="148"/>
      <c r="E133" s="148"/>
      <c r="F133" s="148"/>
      <c r="G133" s="148"/>
      <c r="H133" s="56">
        <f>SUM(H128:H132)</f>
        <v>0.19569999999999999</v>
      </c>
      <c r="I133" s="77">
        <f>SUM(I128:I132)</f>
        <v>942.91323491485241</v>
      </c>
    </row>
    <row r="134" spans="1:32">
      <c r="A134" s="149" t="s">
        <v>141</v>
      </c>
      <c r="B134" s="150"/>
      <c r="C134" s="150"/>
      <c r="D134" s="150"/>
      <c r="E134" s="150"/>
      <c r="F134" s="150"/>
      <c r="G134" s="151"/>
      <c r="H134" s="57">
        <f>(H128+100%)*(H129+100%)/(100%-(SUM(H130:H132)))-100%</f>
        <v>0.21807844429795664</v>
      </c>
      <c r="I134" s="78">
        <f>H134*SUM($I$124)</f>
        <v>942.91323491485286</v>
      </c>
      <c r="N134" s="79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</row>
    <row r="135" spans="1:32">
      <c r="A135" s="152" t="s">
        <v>142</v>
      </c>
      <c r="B135" s="153"/>
      <c r="C135" s="153"/>
      <c r="D135" s="153"/>
      <c r="E135" s="153"/>
      <c r="F135" s="153"/>
      <c r="G135" s="153"/>
      <c r="H135" s="153"/>
      <c r="I135" s="154"/>
    </row>
    <row r="136" spans="1:32">
      <c r="A136" s="58" t="s">
        <v>143</v>
      </c>
      <c r="B136" s="59"/>
      <c r="C136" s="59"/>
      <c r="D136" s="59"/>
      <c r="E136" s="59"/>
      <c r="F136" s="59"/>
      <c r="G136" s="59"/>
      <c r="H136" s="59"/>
      <c r="I136" s="80"/>
    </row>
    <row r="137" spans="1:32">
      <c r="A137" s="155" t="s">
        <v>66</v>
      </c>
      <c r="B137" s="156"/>
      <c r="C137" s="156"/>
      <c r="D137" s="156"/>
      <c r="E137" s="156"/>
      <c r="F137" s="156"/>
      <c r="G137" s="156"/>
      <c r="H137" s="156" t="s">
        <v>67</v>
      </c>
      <c r="I137" s="157"/>
    </row>
    <row r="138" spans="1:32">
      <c r="A138" s="60" t="s">
        <v>42</v>
      </c>
      <c r="B138" s="131" t="s">
        <v>144</v>
      </c>
      <c r="C138" s="132"/>
      <c r="D138" s="132"/>
      <c r="E138" s="132"/>
      <c r="F138" s="132"/>
      <c r="G138" s="133"/>
      <c r="H138" s="134">
        <f>H38</f>
        <v>2015.04</v>
      </c>
      <c r="I138" s="135"/>
    </row>
    <row r="139" spans="1:32">
      <c r="A139" s="60" t="s">
        <v>45</v>
      </c>
      <c r="B139" s="131" t="s">
        <v>145</v>
      </c>
      <c r="C139" s="132"/>
      <c r="D139" s="132"/>
      <c r="E139" s="132"/>
      <c r="F139" s="132"/>
      <c r="G139" s="133"/>
      <c r="H139" s="134">
        <f>I77</f>
        <v>1938.611707729664</v>
      </c>
      <c r="I139" s="135"/>
    </row>
    <row r="140" spans="1:32">
      <c r="A140" s="60" t="s">
        <v>48</v>
      </c>
      <c r="B140" s="131" t="s">
        <v>146</v>
      </c>
      <c r="C140" s="132"/>
      <c r="D140" s="132"/>
      <c r="E140" s="132"/>
      <c r="F140" s="132"/>
      <c r="G140" s="133"/>
      <c r="H140" s="134">
        <f>I88</f>
        <v>134.44209172166401</v>
      </c>
      <c r="I140" s="135"/>
    </row>
    <row r="141" spans="1:32">
      <c r="A141" s="60" t="s">
        <v>50</v>
      </c>
      <c r="B141" s="131" t="s">
        <v>147</v>
      </c>
      <c r="C141" s="132"/>
      <c r="D141" s="132"/>
      <c r="E141" s="132"/>
      <c r="F141" s="132"/>
      <c r="G141" s="133"/>
      <c r="H141" s="134">
        <f>I114</f>
        <v>123.46043274343009</v>
      </c>
      <c r="I141" s="135"/>
    </row>
    <row r="142" spans="1:32">
      <c r="A142" s="60" t="s">
        <v>52</v>
      </c>
      <c r="B142" s="131" t="s">
        <v>148</v>
      </c>
      <c r="C142" s="132"/>
      <c r="D142" s="132"/>
      <c r="E142" s="132"/>
      <c r="F142" s="132"/>
      <c r="G142" s="133"/>
      <c r="H142" s="134">
        <f>H122</f>
        <v>112.18</v>
      </c>
      <c r="I142" s="135"/>
    </row>
    <row r="143" spans="1:32">
      <c r="A143" s="136" t="s">
        <v>149</v>
      </c>
      <c r="B143" s="137"/>
      <c r="C143" s="137"/>
      <c r="D143" s="137"/>
      <c r="E143" s="137"/>
      <c r="F143" s="137"/>
      <c r="G143" s="138"/>
      <c r="H143" s="139">
        <f>SUM(H138:I142)</f>
        <v>4323.7342321947581</v>
      </c>
      <c r="I143" s="140"/>
    </row>
    <row r="144" spans="1:32">
      <c r="A144" s="61" t="s">
        <v>54</v>
      </c>
      <c r="B144" s="141" t="s">
        <v>150</v>
      </c>
      <c r="C144" s="141"/>
      <c r="D144" s="141"/>
      <c r="E144" s="141"/>
      <c r="F144" s="141"/>
      <c r="G144" s="141"/>
      <c r="H144" s="142">
        <f>I133</f>
        <v>942.91323491485241</v>
      </c>
      <c r="I144" s="143"/>
    </row>
    <row r="145" spans="1:32">
      <c r="A145" s="62" t="s">
        <v>58</v>
      </c>
      <c r="B145" s="119" t="s">
        <v>151</v>
      </c>
      <c r="C145" s="120"/>
      <c r="D145" s="120"/>
      <c r="E145" s="120"/>
      <c r="F145" s="120"/>
      <c r="G145" s="120"/>
      <c r="H145" s="121">
        <f>H143+H144</f>
        <v>5266.6474671096103</v>
      </c>
      <c r="I145" s="122"/>
    </row>
    <row r="146" spans="1:32">
      <c r="A146" s="63" t="s">
        <v>59</v>
      </c>
      <c r="B146" s="123" t="s">
        <v>152</v>
      </c>
      <c r="C146" s="123"/>
      <c r="D146" s="123"/>
      <c r="E146" s="123"/>
      <c r="F146" s="123"/>
      <c r="G146" s="123"/>
      <c r="H146" s="124">
        <f>$E$26</f>
        <v>1</v>
      </c>
      <c r="I146" s="125"/>
      <c r="M146" s="81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</row>
    <row r="147" spans="1:32">
      <c r="A147" s="62" t="s">
        <v>63</v>
      </c>
      <c r="B147" s="119" t="s">
        <v>153</v>
      </c>
      <c r="C147" s="120"/>
      <c r="D147" s="120"/>
      <c r="E147" s="120"/>
      <c r="F147" s="120"/>
      <c r="G147" s="120"/>
      <c r="H147" s="126">
        <f>$H$145*$H$146</f>
        <v>5266.6474671096103</v>
      </c>
      <c r="I147" s="127"/>
      <c r="M147" s="81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</row>
    <row r="148" spans="1:32" s="3" customFormat="1"/>
    <row r="149" spans="1:32" s="3" customFormat="1">
      <c r="F149" s="64" t="s">
        <v>155</v>
      </c>
      <c r="G149" s="65"/>
      <c r="H149" s="66"/>
    </row>
    <row r="150" spans="1:32" s="3" customFormat="1">
      <c r="B150" s="128" t="s">
        <v>184</v>
      </c>
      <c r="C150" s="129"/>
      <c r="D150" s="130"/>
      <c r="F150" s="67" t="s">
        <v>156</v>
      </c>
      <c r="G150" s="68"/>
      <c r="H150" s="69">
        <f>H145</f>
        <v>5266.6474671096103</v>
      </c>
      <c r="I150" s="82"/>
    </row>
    <row r="151" spans="1:32" s="3" customFormat="1">
      <c r="F151" s="67" t="s">
        <v>157</v>
      </c>
      <c r="G151" s="68"/>
      <c r="H151" s="69">
        <v>5190.41</v>
      </c>
    </row>
    <row r="152" spans="1:32" s="3" customFormat="1">
      <c r="F152" s="70" t="s">
        <v>158</v>
      </c>
      <c r="G152" s="71"/>
      <c r="H152" s="72">
        <f>H150-H151</f>
        <v>76.237467109610407</v>
      </c>
      <c r="K152" s="2"/>
    </row>
    <row r="153" spans="1:32">
      <c r="A153" s="73"/>
      <c r="B153" s="73"/>
      <c r="C153" s="73"/>
      <c r="D153" s="73"/>
      <c r="E153" s="3"/>
      <c r="F153" s="3"/>
      <c r="G153" s="74"/>
      <c r="H153" s="74"/>
      <c r="I153" s="83"/>
      <c r="J153" s="73"/>
      <c r="K153" s="73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</row>
    <row r="154" spans="1:32" ht="18" customHeight="1">
      <c r="D154" s="75"/>
      <c r="E154" s="73"/>
      <c r="F154" s="73"/>
      <c r="G154" s="73"/>
      <c r="H154" s="73"/>
      <c r="I154" s="73"/>
      <c r="J154" s="75"/>
      <c r="K154" s="75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</row>
  </sheetData>
  <mergeCells count="207">
    <mergeCell ref="C1:I1"/>
    <mergeCell ref="C2:I2"/>
    <mergeCell ref="C3:I3"/>
    <mergeCell ref="C4:I4"/>
    <mergeCell ref="A5:I5"/>
    <mergeCell ref="A6:D6"/>
    <mergeCell ref="E6:I6"/>
    <mergeCell ref="A7:D7"/>
    <mergeCell ref="E7:I7"/>
    <mergeCell ref="A8:D8"/>
    <mergeCell ref="E8:I8"/>
    <mergeCell ref="A9:D9"/>
    <mergeCell ref="E9:I9"/>
    <mergeCell ref="A10:D10"/>
    <mergeCell ref="E10:I10"/>
    <mergeCell ref="A11:D11"/>
    <mergeCell ref="E11:I11"/>
    <mergeCell ref="A12:D12"/>
    <mergeCell ref="E12:I12"/>
    <mergeCell ref="H13:I13"/>
    <mergeCell ref="H14:I14"/>
    <mergeCell ref="H15:I15"/>
    <mergeCell ref="H16:I16"/>
    <mergeCell ref="B18:G18"/>
    <mergeCell ref="H18:I18"/>
    <mergeCell ref="B19:G19"/>
    <mergeCell ref="H19:I19"/>
    <mergeCell ref="B20:G20"/>
    <mergeCell ref="H20:I20"/>
    <mergeCell ref="B21:G21"/>
    <mergeCell ref="H21:I21"/>
    <mergeCell ref="B22:G22"/>
    <mergeCell ref="H22:I22"/>
    <mergeCell ref="B23:D23"/>
    <mergeCell ref="E23:G23"/>
    <mergeCell ref="H23:I23"/>
    <mergeCell ref="B24:D24"/>
    <mergeCell ref="E24:G24"/>
    <mergeCell ref="H24:I24"/>
    <mergeCell ref="B25:D25"/>
    <mergeCell ref="E25:G25"/>
    <mergeCell ref="H25:I25"/>
    <mergeCell ref="B26:D26"/>
    <mergeCell ref="E26:G26"/>
    <mergeCell ref="H26:I26"/>
    <mergeCell ref="A27:I27"/>
    <mergeCell ref="A28:I28"/>
    <mergeCell ref="A29:G29"/>
    <mergeCell ref="H29:I29"/>
    <mergeCell ref="B30:G30"/>
    <mergeCell ref="H30:I30"/>
    <mergeCell ref="B31:G31"/>
    <mergeCell ref="H31:I31"/>
    <mergeCell ref="B32:G32"/>
    <mergeCell ref="H32:I32"/>
    <mergeCell ref="B33:G33"/>
    <mergeCell ref="H33:I33"/>
    <mergeCell ref="B34:G34"/>
    <mergeCell ref="H34:I34"/>
    <mergeCell ref="B35:G35"/>
    <mergeCell ref="H35:I35"/>
    <mergeCell ref="B36:G36"/>
    <mergeCell ref="H36:I36"/>
    <mergeCell ref="B37:G37"/>
    <mergeCell ref="H37:I37"/>
    <mergeCell ref="A38:G38"/>
    <mergeCell ref="H38:I38"/>
    <mergeCell ref="A39:I39"/>
    <mergeCell ref="A40:I40"/>
    <mergeCell ref="A41:I41"/>
    <mergeCell ref="A42:G42"/>
    <mergeCell ref="H42:I42"/>
    <mergeCell ref="A43:G43"/>
    <mergeCell ref="B44:G44"/>
    <mergeCell ref="B45:G45"/>
    <mergeCell ref="A46:G46"/>
    <mergeCell ref="A47:I47"/>
    <mergeCell ref="A48:I48"/>
    <mergeCell ref="A49:G49"/>
    <mergeCell ref="H49:I49"/>
    <mergeCell ref="A50:G50"/>
    <mergeCell ref="B51:G51"/>
    <mergeCell ref="B52:G52"/>
    <mergeCell ref="B53:G53"/>
    <mergeCell ref="B54:G54"/>
    <mergeCell ref="B55:G55"/>
    <mergeCell ref="B56:G56"/>
    <mergeCell ref="B58:G58"/>
    <mergeCell ref="A59:G59"/>
    <mergeCell ref="A60:I60"/>
    <mergeCell ref="A61:I61"/>
    <mergeCell ref="A62:G62"/>
    <mergeCell ref="H62:I62"/>
    <mergeCell ref="B63:G63"/>
    <mergeCell ref="H63:I63"/>
    <mergeCell ref="B64:G64"/>
    <mergeCell ref="H64:I64"/>
    <mergeCell ref="B65:G65"/>
    <mergeCell ref="H65:I65"/>
    <mergeCell ref="B66:G66"/>
    <mergeCell ref="H66:I66"/>
    <mergeCell ref="B67:G67"/>
    <mergeCell ref="H67:I67"/>
    <mergeCell ref="B68:G68"/>
    <mergeCell ref="H68:I68"/>
    <mergeCell ref="A69:G69"/>
    <mergeCell ref="H69:I69"/>
    <mergeCell ref="A70:I70"/>
    <mergeCell ref="A71:I71"/>
    <mergeCell ref="A72:G72"/>
    <mergeCell ref="H72:I72"/>
    <mergeCell ref="A73:G73"/>
    <mergeCell ref="B74:G74"/>
    <mergeCell ref="B75:G75"/>
    <mergeCell ref="B76:G76"/>
    <mergeCell ref="A77:G77"/>
    <mergeCell ref="A78:I78"/>
    <mergeCell ref="A79:I79"/>
    <mergeCell ref="A80:G80"/>
    <mergeCell ref="H80:I80"/>
    <mergeCell ref="A81:G81"/>
    <mergeCell ref="B82:G82"/>
    <mergeCell ref="B83:G83"/>
    <mergeCell ref="B84:G84"/>
    <mergeCell ref="B85:G85"/>
    <mergeCell ref="B86:G86"/>
    <mergeCell ref="B87:G87"/>
    <mergeCell ref="A88:G88"/>
    <mergeCell ref="A90:G90"/>
    <mergeCell ref="A91:I91"/>
    <mergeCell ref="A92:I92"/>
    <mergeCell ref="A93:G93"/>
    <mergeCell ref="H93:I93"/>
    <mergeCell ref="A94:G94"/>
    <mergeCell ref="B95:G95"/>
    <mergeCell ref="B96:G96"/>
    <mergeCell ref="B97:G97"/>
    <mergeCell ref="B98:G98"/>
    <mergeCell ref="B99:G99"/>
    <mergeCell ref="B100:G100"/>
    <mergeCell ref="A101:G101"/>
    <mergeCell ref="A102:I102"/>
    <mergeCell ref="A103:I103"/>
    <mergeCell ref="A104:G104"/>
    <mergeCell ref="H104:I104"/>
    <mergeCell ref="A105:G105"/>
    <mergeCell ref="B106:G106"/>
    <mergeCell ref="A107:G107"/>
    <mergeCell ref="A108:I108"/>
    <mergeCell ref="A109:I109"/>
    <mergeCell ref="A110:G110"/>
    <mergeCell ref="H110:I110"/>
    <mergeCell ref="A111:G111"/>
    <mergeCell ref="B112:G112"/>
    <mergeCell ref="B113:G113"/>
    <mergeCell ref="A114:G114"/>
    <mergeCell ref="A115:I115"/>
    <mergeCell ref="A116:I116"/>
    <mergeCell ref="A117:G117"/>
    <mergeCell ref="H117:I117"/>
    <mergeCell ref="B118:G118"/>
    <mergeCell ref="H118:I118"/>
    <mergeCell ref="B119:G119"/>
    <mergeCell ref="H119:I119"/>
    <mergeCell ref="B120:G120"/>
    <mergeCell ref="H120:I120"/>
    <mergeCell ref="B121:G121"/>
    <mergeCell ref="H121:I121"/>
    <mergeCell ref="A122:G122"/>
    <mergeCell ref="H122:I122"/>
    <mergeCell ref="B123:I123"/>
    <mergeCell ref="A124:G124"/>
    <mergeCell ref="A125:I125"/>
    <mergeCell ref="A126:G126"/>
    <mergeCell ref="H126:I126"/>
    <mergeCell ref="A127:G127"/>
    <mergeCell ref="B128:G128"/>
    <mergeCell ref="B129:G129"/>
    <mergeCell ref="B130:G130"/>
    <mergeCell ref="B131:G131"/>
    <mergeCell ref="B132:G132"/>
    <mergeCell ref="A133:G133"/>
    <mergeCell ref="A134:G134"/>
    <mergeCell ref="A135:I135"/>
    <mergeCell ref="A137:G137"/>
    <mergeCell ref="H137:I137"/>
    <mergeCell ref="B138:G138"/>
    <mergeCell ref="H138:I138"/>
    <mergeCell ref="B139:G139"/>
    <mergeCell ref="H139:I139"/>
    <mergeCell ref="B145:G145"/>
    <mergeCell ref="H145:I145"/>
    <mergeCell ref="B146:G146"/>
    <mergeCell ref="H146:I146"/>
    <mergeCell ref="B147:G147"/>
    <mergeCell ref="H147:I147"/>
    <mergeCell ref="B150:D150"/>
    <mergeCell ref="B140:G140"/>
    <mergeCell ref="H140:I140"/>
    <mergeCell ref="B141:G141"/>
    <mergeCell ref="H141:I141"/>
    <mergeCell ref="B142:G142"/>
    <mergeCell ref="H142:I142"/>
    <mergeCell ref="A143:G143"/>
    <mergeCell ref="H143:I143"/>
    <mergeCell ref="B144:G144"/>
    <mergeCell ref="H144:I144"/>
  </mergeCells>
  <pageMargins left="0.7" right="0.7" top="0.75" bottom="0.75" header="0.3" footer="0.3"/>
  <pageSetup paperSize="9" scale="58" fitToHeight="0" orientation="portrait" r:id="rId1"/>
  <headerFooter>
    <oddHeader>&amp;C&amp;F</oddHeader>
    <oddFooter>&amp;C&amp;A&amp;RPágina &amp;P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54"/>
  <sheetViews>
    <sheetView showGridLines="0" zoomScale="115" zoomScaleNormal="115" workbookViewId="0">
      <selection activeCell="J15" sqref="J15"/>
    </sheetView>
  </sheetViews>
  <sheetFormatPr defaultColWidth="12.54296875" defaultRowHeight="15.5"/>
  <cols>
    <col min="1" max="1" width="12.54296875" style="4"/>
    <col min="2" max="2" width="20.453125" style="4" customWidth="1"/>
    <col min="3" max="5" width="12.54296875" style="4"/>
    <col min="6" max="6" width="18.7265625" style="4" customWidth="1"/>
    <col min="7" max="7" width="20.26953125" style="4" customWidth="1"/>
    <col min="8" max="8" width="20.81640625" style="4" customWidth="1"/>
    <col min="9" max="9" width="18.81640625" style="4" customWidth="1"/>
    <col min="10" max="10" width="19.26953125" style="1" customWidth="1"/>
    <col min="11" max="32" width="12.54296875" style="1"/>
    <col min="33" max="16384" width="12.54296875" style="4"/>
  </cols>
  <sheetData>
    <row r="1" spans="1:9" ht="24.5" customHeight="1">
      <c r="A1" s="5"/>
      <c r="B1" s="6"/>
      <c r="C1" s="282" t="s">
        <v>18</v>
      </c>
      <c r="D1" s="283"/>
      <c r="E1" s="283"/>
      <c r="F1" s="283"/>
      <c r="G1" s="283"/>
      <c r="H1" s="283"/>
      <c r="I1" s="284"/>
    </row>
    <row r="2" spans="1:9" ht="24.5" customHeight="1">
      <c r="A2" s="7"/>
      <c r="B2" s="8"/>
      <c r="C2" s="285" t="s">
        <v>19</v>
      </c>
      <c r="D2" s="286"/>
      <c r="E2" s="286"/>
      <c r="F2" s="286"/>
      <c r="G2" s="286"/>
      <c r="H2" s="286"/>
      <c r="I2" s="287"/>
    </row>
    <row r="3" spans="1:9" ht="24.5" customHeight="1">
      <c r="A3" s="7"/>
      <c r="B3" s="8"/>
      <c r="C3" s="285" t="s">
        <v>185</v>
      </c>
      <c r="D3" s="286"/>
      <c r="E3" s="286"/>
      <c r="F3" s="286"/>
      <c r="G3" s="286"/>
      <c r="H3" s="286"/>
      <c r="I3" s="287"/>
    </row>
    <row r="4" spans="1:9" ht="24.5" customHeight="1">
      <c r="A4" s="7"/>
      <c r="B4" s="8"/>
      <c r="C4" s="288" t="s">
        <v>20</v>
      </c>
      <c r="D4" s="289"/>
      <c r="E4" s="289"/>
      <c r="F4" s="289"/>
      <c r="G4" s="289"/>
      <c r="H4" s="289"/>
      <c r="I4" s="290"/>
    </row>
    <row r="5" spans="1:9" ht="18" customHeight="1">
      <c r="A5" s="291" t="s">
        <v>21</v>
      </c>
      <c r="B5" s="292"/>
      <c r="C5" s="292"/>
      <c r="D5" s="292"/>
      <c r="E5" s="292"/>
      <c r="F5" s="292"/>
      <c r="G5" s="292"/>
      <c r="H5" s="292"/>
      <c r="I5" s="293"/>
    </row>
    <row r="6" spans="1:9">
      <c r="A6" s="294" t="s">
        <v>22</v>
      </c>
      <c r="B6" s="295"/>
      <c r="C6" s="295"/>
      <c r="D6" s="295"/>
      <c r="E6" s="164" t="s">
        <v>23</v>
      </c>
      <c r="F6" s="164"/>
      <c r="G6" s="164"/>
      <c r="H6" s="164"/>
      <c r="I6" s="165"/>
    </row>
    <row r="7" spans="1:9">
      <c r="A7" s="276" t="s">
        <v>24</v>
      </c>
      <c r="B7" s="277"/>
      <c r="C7" s="277"/>
      <c r="D7" s="277"/>
      <c r="E7" s="278" t="s">
        <v>25</v>
      </c>
      <c r="F7" s="278"/>
      <c r="G7" s="278"/>
      <c r="H7" s="278"/>
      <c r="I7" s="279"/>
    </row>
    <row r="8" spans="1:9">
      <c r="A8" s="166" t="s">
        <v>26</v>
      </c>
      <c r="B8" s="167"/>
      <c r="C8" s="167"/>
      <c r="D8" s="167"/>
      <c r="E8" s="274" t="s">
        <v>27</v>
      </c>
      <c r="F8" s="274"/>
      <c r="G8" s="274"/>
      <c r="H8" s="274"/>
      <c r="I8" s="275"/>
    </row>
    <row r="9" spans="1:9">
      <c r="A9" s="276" t="s">
        <v>28</v>
      </c>
      <c r="B9" s="277"/>
      <c r="C9" s="277"/>
      <c r="D9" s="277"/>
      <c r="E9" s="278" t="s">
        <v>172</v>
      </c>
      <c r="F9" s="278"/>
      <c r="G9" s="278"/>
      <c r="H9" s="278"/>
      <c r="I9" s="279"/>
    </row>
    <row r="10" spans="1:9">
      <c r="A10" s="166" t="s">
        <v>30</v>
      </c>
      <c r="B10" s="167"/>
      <c r="C10" s="167"/>
      <c r="D10" s="167"/>
      <c r="E10" s="280" t="s">
        <v>31</v>
      </c>
      <c r="F10" s="280"/>
      <c r="G10" s="280"/>
      <c r="H10" s="280"/>
      <c r="I10" s="281"/>
    </row>
    <row r="11" spans="1:9">
      <c r="A11" s="276" t="s">
        <v>32</v>
      </c>
      <c r="B11" s="277"/>
      <c r="C11" s="277"/>
      <c r="D11" s="277"/>
      <c r="E11" s="278" t="s">
        <v>31</v>
      </c>
      <c r="F11" s="278"/>
      <c r="G11" s="278"/>
      <c r="H11" s="278"/>
      <c r="I11" s="279"/>
    </row>
    <row r="12" spans="1:9">
      <c r="A12" s="166" t="s">
        <v>33</v>
      </c>
      <c r="B12" s="167"/>
      <c r="C12" s="167"/>
      <c r="D12" s="167"/>
      <c r="E12" s="156" t="s">
        <v>34</v>
      </c>
      <c r="F12" s="156"/>
      <c r="G12" s="156"/>
      <c r="H12" s="156"/>
      <c r="I12" s="157"/>
    </row>
    <row r="13" spans="1:9">
      <c r="A13" s="9" t="s">
        <v>35</v>
      </c>
      <c r="B13" s="10"/>
      <c r="C13" s="10"/>
      <c r="D13" s="10"/>
      <c r="E13" s="10"/>
      <c r="F13" s="10"/>
      <c r="G13" s="11"/>
      <c r="H13" s="260" t="s">
        <v>31</v>
      </c>
      <c r="I13" s="261"/>
    </row>
    <row r="14" spans="1:9">
      <c r="A14" s="12" t="s">
        <v>36</v>
      </c>
      <c r="B14" s="13"/>
      <c r="C14" s="13"/>
      <c r="D14" s="13"/>
      <c r="E14" s="13"/>
      <c r="F14" s="13"/>
      <c r="G14" s="14"/>
      <c r="H14" s="262" t="s">
        <v>31</v>
      </c>
      <c r="I14" s="263"/>
    </row>
    <row r="15" spans="1:9">
      <c r="A15" s="9" t="s">
        <v>37</v>
      </c>
      <c r="B15" s="10"/>
      <c r="C15" s="10"/>
      <c r="D15" s="10"/>
      <c r="E15" s="10"/>
      <c r="F15" s="10"/>
      <c r="G15" s="11"/>
      <c r="H15" s="264" t="s">
        <v>38</v>
      </c>
      <c r="I15" s="261"/>
    </row>
    <row r="16" spans="1:9">
      <c r="A16" s="12" t="s">
        <v>39</v>
      </c>
      <c r="B16" s="13"/>
      <c r="C16" s="13"/>
      <c r="D16" s="13"/>
      <c r="E16" s="13"/>
      <c r="F16" s="13"/>
      <c r="G16" s="14"/>
      <c r="H16" s="265" t="s">
        <v>40</v>
      </c>
      <c r="I16" s="266"/>
    </row>
    <row r="17" spans="1:9" ht="15" customHeight="1">
      <c r="A17" s="15" t="s">
        <v>41</v>
      </c>
      <c r="B17" s="16"/>
      <c r="C17" s="16"/>
      <c r="D17" s="16"/>
      <c r="E17" s="16"/>
      <c r="F17" s="16"/>
      <c r="G17" s="16"/>
      <c r="H17" s="16"/>
      <c r="I17" s="31"/>
    </row>
    <row r="18" spans="1:9" ht="15" customHeight="1">
      <c r="A18" s="17" t="s">
        <v>42</v>
      </c>
      <c r="B18" s="253" t="s">
        <v>43</v>
      </c>
      <c r="C18" s="253"/>
      <c r="D18" s="253"/>
      <c r="E18" s="253"/>
      <c r="F18" s="253"/>
      <c r="G18" s="253"/>
      <c r="H18" s="267" t="s">
        <v>44</v>
      </c>
      <c r="I18" s="268"/>
    </row>
    <row r="19" spans="1:9">
      <c r="A19" s="18" t="s">
        <v>45</v>
      </c>
      <c r="B19" s="269" t="s">
        <v>46</v>
      </c>
      <c r="C19" s="269"/>
      <c r="D19" s="269"/>
      <c r="E19" s="269"/>
      <c r="F19" s="269"/>
      <c r="G19" s="269"/>
      <c r="H19" s="270" t="s">
        <v>173</v>
      </c>
      <c r="I19" s="271"/>
    </row>
    <row r="20" spans="1:9">
      <c r="A20" s="19" t="s">
        <v>48</v>
      </c>
      <c r="B20" s="202" t="s">
        <v>49</v>
      </c>
      <c r="C20" s="202"/>
      <c r="D20" s="202"/>
      <c r="E20" s="202"/>
      <c r="F20" s="202"/>
      <c r="G20" s="202"/>
      <c r="H20" s="272">
        <v>1621</v>
      </c>
      <c r="I20" s="273"/>
    </row>
    <row r="21" spans="1:9">
      <c r="A21" s="21" t="s">
        <v>50</v>
      </c>
      <c r="B21" s="249" t="s">
        <v>51</v>
      </c>
      <c r="C21" s="250"/>
      <c r="D21" s="250"/>
      <c r="E21" s="250"/>
      <c r="F21" s="250"/>
      <c r="G21" s="250"/>
      <c r="H21" s="251">
        <v>2015.04</v>
      </c>
      <c r="I21" s="252"/>
    </row>
    <row r="22" spans="1:9">
      <c r="A22" s="17" t="s">
        <v>52</v>
      </c>
      <c r="B22" s="253" t="s">
        <v>53</v>
      </c>
      <c r="C22" s="253"/>
      <c r="D22" s="253"/>
      <c r="E22" s="253"/>
      <c r="F22" s="253"/>
      <c r="G22" s="253"/>
      <c r="H22" s="254">
        <v>46023</v>
      </c>
      <c r="I22" s="255"/>
    </row>
    <row r="23" spans="1:9">
      <c r="A23" s="18" t="s">
        <v>54</v>
      </c>
      <c r="B23" s="243" t="s">
        <v>55</v>
      </c>
      <c r="C23" s="243"/>
      <c r="D23" s="243"/>
      <c r="E23" s="243" t="s">
        <v>56</v>
      </c>
      <c r="F23" s="243"/>
      <c r="G23" s="243"/>
      <c r="H23" s="243" t="s">
        <v>57</v>
      </c>
      <c r="I23" s="256"/>
    </row>
    <row r="24" spans="1:9">
      <c r="A24" s="17" t="s">
        <v>58</v>
      </c>
      <c r="B24" s="257">
        <v>0.06</v>
      </c>
      <c r="C24" s="257"/>
      <c r="D24" s="257"/>
      <c r="E24" s="246">
        <v>44</v>
      </c>
      <c r="F24" s="246"/>
      <c r="G24" s="246"/>
      <c r="H24" s="258">
        <v>4</v>
      </c>
      <c r="I24" s="259"/>
    </row>
    <row r="25" spans="1:9">
      <c r="A25" s="18" t="s">
        <v>59</v>
      </c>
      <c r="B25" s="243" t="s">
        <v>60</v>
      </c>
      <c r="C25" s="243"/>
      <c r="D25" s="243"/>
      <c r="E25" s="243" t="s">
        <v>61</v>
      </c>
      <c r="F25" s="243"/>
      <c r="G25" s="243"/>
      <c r="H25" s="244" t="s">
        <v>62</v>
      </c>
      <c r="I25" s="245"/>
    </row>
    <row r="26" spans="1:9">
      <c r="A26" s="17" t="s">
        <v>63</v>
      </c>
      <c r="B26" s="246" t="s">
        <v>64</v>
      </c>
      <c r="C26" s="246"/>
      <c r="D26" s="246"/>
      <c r="E26" s="246">
        <v>1</v>
      </c>
      <c r="F26" s="246"/>
      <c r="G26" s="246"/>
      <c r="H26" s="247">
        <v>1</v>
      </c>
      <c r="I26" s="248"/>
    </row>
    <row r="27" spans="1:9">
      <c r="A27" s="238"/>
      <c r="B27" s="239"/>
      <c r="C27" s="239"/>
      <c r="D27" s="239"/>
      <c r="E27" s="239"/>
      <c r="F27" s="239"/>
      <c r="G27" s="239"/>
      <c r="H27" s="239"/>
      <c r="I27" s="240"/>
    </row>
    <row r="28" spans="1:9">
      <c r="A28" s="160" t="s">
        <v>65</v>
      </c>
      <c r="B28" s="161"/>
      <c r="C28" s="161"/>
      <c r="D28" s="161"/>
      <c r="E28" s="161"/>
      <c r="F28" s="161"/>
      <c r="G28" s="161"/>
      <c r="H28" s="161"/>
      <c r="I28" s="162"/>
    </row>
    <row r="29" spans="1:9">
      <c r="A29" s="193" t="s">
        <v>66</v>
      </c>
      <c r="B29" s="194"/>
      <c r="C29" s="194"/>
      <c r="D29" s="194"/>
      <c r="E29" s="194"/>
      <c r="F29" s="194"/>
      <c r="G29" s="194"/>
      <c r="H29" s="194" t="s">
        <v>67</v>
      </c>
      <c r="I29" s="195"/>
    </row>
    <row r="30" spans="1:9">
      <c r="A30" s="22" t="s">
        <v>42</v>
      </c>
      <c r="B30" s="187" t="s">
        <v>68</v>
      </c>
      <c r="C30" s="188"/>
      <c r="D30" s="188"/>
      <c r="E30" s="188"/>
      <c r="F30" s="188"/>
      <c r="G30" s="189"/>
      <c r="H30" s="234">
        <f>H21</f>
        <v>2015.04</v>
      </c>
      <c r="I30" s="235"/>
    </row>
    <row r="31" spans="1:9">
      <c r="A31" s="23" t="s">
        <v>45</v>
      </c>
      <c r="B31" s="231" t="s">
        <v>69</v>
      </c>
      <c r="C31" s="232"/>
      <c r="D31" s="232"/>
      <c r="E31" s="232"/>
      <c r="F31" s="232"/>
      <c r="G31" s="233"/>
      <c r="H31" s="234"/>
      <c r="I31" s="235"/>
    </row>
    <row r="32" spans="1:9">
      <c r="A32" s="22" t="s">
        <v>48</v>
      </c>
      <c r="B32" s="187" t="s">
        <v>70</v>
      </c>
      <c r="C32" s="188"/>
      <c r="D32" s="188"/>
      <c r="E32" s="188"/>
      <c r="F32" s="188"/>
      <c r="G32" s="189"/>
      <c r="H32" s="241"/>
      <c r="I32" s="242"/>
    </row>
    <row r="33" spans="1:9">
      <c r="A33" s="23" t="s">
        <v>50</v>
      </c>
      <c r="B33" s="231" t="s">
        <v>71</v>
      </c>
      <c r="C33" s="232"/>
      <c r="D33" s="232"/>
      <c r="E33" s="232"/>
      <c r="F33" s="232"/>
      <c r="G33" s="233"/>
      <c r="H33" s="234"/>
      <c r="I33" s="235"/>
    </row>
    <row r="34" spans="1:9">
      <c r="A34" s="23" t="s">
        <v>52</v>
      </c>
      <c r="B34" s="231" t="s">
        <v>72</v>
      </c>
      <c r="C34" s="232"/>
      <c r="D34" s="232"/>
      <c r="E34" s="232"/>
      <c r="F34" s="232"/>
      <c r="G34" s="233"/>
      <c r="H34" s="234"/>
      <c r="I34" s="235"/>
    </row>
    <row r="35" spans="1:9">
      <c r="A35" s="23" t="s">
        <v>54</v>
      </c>
      <c r="B35" s="231" t="s">
        <v>73</v>
      </c>
      <c r="C35" s="232"/>
      <c r="D35" s="232"/>
      <c r="E35" s="232"/>
      <c r="F35" s="232"/>
      <c r="G35" s="233"/>
      <c r="H35" s="234"/>
      <c r="I35" s="235"/>
    </row>
    <row r="36" spans="1:9">
      <c r="A36" s="19" t="s">
        <v>58</v>
      </c>
      <c r="B36" s="228" t="s">
        <v>74</v>
      </c>
      <c r="C36" s="229"/>
      <c r="D36" s="229"/>
      <c r="E36" s="229"/>
      <c r="F36" s="229"/>
      <c r="G36" s="230"/>
      <c r="H36" s="234"/>
      <c r="I36" s="235"/>
    </row>
    <row r="37" spans="1:9">
      <c r="A37" s="19" t="s">
        <v>59</v>
      </c>
      <c r="B37" s="228" t="s">
        <v>75</v>
      </c>
      <c r="C37" s="229"/>
      <c r="D37" s="229"/>
      <c r="E37" s="229"/>
      <c r="F37" s="229"/>
      <c r="G37" s="230"/>
      <c r="H37" s="236"/>
      <c r="I37" s="237"/>
    </row>
    <row r="38" spans="1:9">
      <c r="A38" s="147" t="s">
        <v>76</v>
      </c>
      <c r="B38" s="148"/>
      <c r="C38" s="148"/>
      <c r="D38" s="148"/>
      <c r="E38" s="148"/>
      <c r="F38" s="148"/>
      <c r="G38" s="148"/>
      <c r="H38" s="182">
        <f>SUM(H30:H37)</f>
        <v>2015.04</v>
      </c>
      <c r="I38" s="183"/>
    </row>
    <row r="39" spans="1:9">
      <c r="A39" s="238"/>
      <c r="B39" s="239"/>
      <c r="C39" s="239"/>
      <c r="D39" s="239"/>
      <c r="E39" s="239"/>
      <c r="F39" s="239"/>
      <c r="G39" s="239"/>
      <c r="H39" s="239"/>
      <c r="I39" s="240"/>
    </row>
    <row r="40" spans="1:9">
      <c r="A40" s="160" t="s">
        <v>77</v>
      </c>
      <c r="B40" s="161"/>
      <c r="C40" s="161"/>
      <c r="D40" s="161"/>
      <c r="E40" s="161"/>
      <c r="F40" s="161"/>
      <c r="G40" s="161"/>
      <c r="H40" s="161"/>
      <c r="I40" s="162"/>
    </row>
    <row r="41" spans="1:9">
      <c r="A41" s="222" t="s">
        <v>78</v>
      </c>
      <c r="B41" s="223"/>
      <c r="C41" s="223"/>
      <c r="D41" s="223"/>
      <c r="E41" s="223"/>
      <c r="F41" s="223"/>
      <c r="G41" s="223"/>
      <c r="H41" s="223"/>
      <c r="I41" s="224"/>
    </row>
    <row r="42" spans="1:9">
      <c r="A42" s="179" t="s">
        <v>66</v>
      </c>
      <c r="B42" s="180"/>
      <c r="C42" s="180"/>
      <c r="D42" s="180"/>
      <c r="E42" s="180"/>
      <c r="F42" s="180"/>
      <c r="G42" s="181"/>
      <c r="H42" s="221" t="s">
        <v>67</v>
      </c>
      <c r="I42" s="184"/>
    </row>
    <row r="43" spans="1:9">
      <c r="A43" s="225" t="s">
        <v>79</v>
      </c>
      <c r="B43" s="226"/>
      <c r="C43" s="226"/>
      <c r="D43" s="226"/>
      <c r="E43" s="226"/>
      <c r="F43" s="226"/>
      <c r="G43" s="227"/>
      <c r="H43" s="24" t="s">
        <v>80</v>
      </c>
      <c r="I43" s="32" t="s">
        <v>81</v>
      </c>
    </row>
    <row r="44" spans="1:9">
      <c r="A44" s="22" t="s">
        <v>42</v>
      </c>
      <c r="B44" s="228" t="s">
        <v>82</v>
      </c>
      <c r="C44" s="229"/>
      <c r="D44" s="229"/>
      <c r="E44" s="229"/>
      <c r="F44" s="229"/>
      <c r="G44" s="230"/>
      <c r="H44" s="26">
        <v>8.3299999999999999E-2</v>
      </c>
      <c r="I44" s="33">
        <f>H44*($H$38)</f>
        <v>167.85283200000001</v>
      </c>
    </row>
    <row r="45" spans="1:9">
      <c r="A45" s="22" t="s">
        <v>45</v>
      </c>
      <c r="B45" s="228" t="s">
        <v>83</v>
      </c>
      <c r="C45" s="229"/>
      <c r="D45" s="229"/>
      <c r="E45" s="229"/>
      <c r="F45" s="229"/>
      <c r="G45" s="230"/>
      <c r="H45" s="26">
        <v>0.1111</v>
      </c>
      <c r="I45" s="33">
        <f>H45*($H$38)</f>
        <v>223.87094400000001</v>
      </c>
    </row>
    <row r="46" spans="1:9">
      <c r="A46" s="147" t="s">
        <v>76</v>
      </c>
      <c r="B46" s="148"/>
      <c r="C46" s="148"/>
      <c r="D46" s="148"/>
      <c r="E46" s="148"/>
      <c r="F46" s="148"/>
      <c r="G46" s="148"/>
      <c r="H46" s="27">
        <f>SUM(H44:H45)</f>
        <v>0.19440000000000002</v>
      </c>
      <c r="I46" s="34">
        <f>SUM(I44:I45)</f>
        <v>391.72377600000004</v>
      </c>
    </row>
    <row r="47" spans="1:9">
      <c r="A47" s="213"/>
      <c r="B47" s="214"/>
      <c r="C47" s="214"/>
      <c r="D47" s="214"/>
      <c r="E47" s="214"/>
      <c r="F47" s="214"/>
      <c r="G47" s="214"/>
      <c r="H47" s="214"/>
      <c r="I47" s="215"/>
    </row>
    <row r="48" spans="1:9">
      <c r="A48" s="196" t="s">
        <v>84</v>
      </c>
      <c r="B48" s="197"/>
      <c r="C48" s="197"/>
      <c r="D48" s="197"/>
      <c r="E48" s="197"/>
      <c r="F48" s="197"/>
      <c r="G48" s="197"/>
      <c r="H48" s="197"/>
      <c r="I48" s="198"/>
    </row>
    <row r="49" spans="1:32">
      <c r="A49" s="179" t="s">
        <v>66</v>
      </c>
      <c r="B49" s="180"/>
      <c r="C49" s="180"/>
      <c r="D49" s="180"/>
      <c r="E49" s="180"/>
      <c r="F49" s="180"/>
      <c r="G49" s="181"/>
      <c r="H49" s="221" t="s">
        <v>67</v>
      </c>
      <c r="I49" s="184"/>
    </row>
    <row r="50" spans="1:32">
      <c r="A50" s="185" t="s">
        <v>79</v>
      </c>
      <c r="B50" s="186"/>
      <c r="C50" s="186"/>
      <c r="D50" s="186"/>
      <c r="E50" s="186"/>
      <c r="F50" s="186"/>
      <c r="G50" s="186"/>
      <c r="H50" s="24" t="s">
        <v>80</v>
      </c>
      <c r="I50" s="32" t="s">
        <v>81</v>
      </c>
    </row>
    <row r="51" spans="1:32">
      <c r="A51" s="22" t="s">
        <v>42</v>
      </c>
      <c r="B51" s="176" t="s">
        <v>85</v>
      </c>
      <c r="C51" s="176"/>
      <c r="D51" s="176"/>
      <c r="E51" s="176"/>
      <c r="F51" s="176"/>
      <c r="G51" s="176"/>
      <c r="H51" s="28">
        <v>0.2</v>
      </c>
      <c r="I51" s="35">
        <f>H51*($I$46+$H$38)</f>
        <v>481.35275519999999</v>
      </c>
    </row>
    <row r="52" spans="1:32">
      <c r="A52" s="22" t="s">
        <v>45</v>
      </c>
      <c r="B52" s="176" t="s">
        <v>86</v>
      </c>
      <c r="C52" s="176"/>
      <c r="D52" s="176"/>
      <c r="E52" s="176"/>
      <c r="F52" s="176"/>
      <c r="G52" s="176"/>
      <c r="H52" s="28">
        <v>1.4999999999999999E-2</v>
      </c>
      <c r="I52" s="35">
        <f t="shared" ref="I52:I58" si="0">H52*($I$46+$H$38)</f>
        <v>36.101456639999995</v>
      </c>
    </row>
    <row r="53" spans="1:32">
      <c r="A53" s="22" t="s">
        <v>48</v>
      </c>
      <c r="B53" s="176" t="s">
        <v>87</v>
      </c>
      <c r="C53" s="176"/>
      <c r="D53" s="176"/>
      <c r="E53" s="176"/>
      <c r="F53" s="176"/>
      <c r="G53" s="176"/>
      <c r="H53" s="28">
        <v>0.01</v>
      </c>
      <c r="I53" s="35">
        <f t="shared" si="0"/>
        <v>24.067637759999997</v>
      </c>
    </row>
    <row r="54" spans="1:32">
      <c r="A54" s="22" t="s">
        <v>50</v>
      </c>
      <c r="B54" s="176" t="s">
        <v>88</v>
      </c>
      <c r="C54" s="176"/>
      <c r="D54" s="176"/>
      <c r="E54" s="176"/>
      <c r="F54" s="176"/>
      <c r="G54" s="176"/>
      <c r="H54" s="28">
        <v>2E-3</v>
      </c>
      <c r="I54" s="35">
        <f t="shared" si="0"/>
        <v>4.813527552</v>
      </c>
    </row>
    <row r="55" spans="1:32">
      <c r="A55" s="22" t="s">
        <v>52</v>
      </c>
      <c r="B55" s="176" t="s">
        <v>89</v>
      </c>
      <c r="C55" s="176"/>
      <c r="D55" s="176"/>
      <c r="E55" s="176"/>
      <c r="F55" s="176"/>
      <c r="G55" s="176"/>
      <c r="H55" s="28">
        <v>2.5000000000000001E-2</v>
      </c>
      <c r="I55" s="35">
        <f t="shared" si="0"/>
        <v>60.169094399999999</v>
      </c>
    </row>
    <row r="56" spans="1:32">
      <c r="A56" s="22" t="s">
        <v>54</v>
      </c>
      <c r="B56" s="176" t="s">
        <v>90</v>
      </c>
      <c r="C56" s="176"/>
      <c r="D56" s="176"/>
      <c r="E56" s="176"/>
      <c r="F56" s="176"/>
      <c r="G56" s="176"/>
      <c r="H56" s="28">
        <v>6.0000000000000001E-3</v>
      </c>
      <c r="I56" s="35">
        <f t="shared" si="0"/>
        <v>14.440582655999998</v>
      </c>
    </row>
    <row r="57" spans="1:32" s="1" customFormat="1">
      <c r="A57" s="19" t="s">
        <v>58</v>
      </c>
      <c r="B57" s="115" t="s">
        <v>186</v>
      </c>
      <c r="C57" s="20"/>
      <c r="D57" s="20"/>
      <c r="E57" s="20"/>
      <c r="F57" s="20"/>
      <c r="G57" s="20"/>
      <c r="H57" s="29">
        <f>(1.4813*3)/100</f>
        <v>4.4438999999999999E-2</v>
      </c>
      <c r="I57" s="36">
        <f t="shared" si="0"/>
        <v>106.95417544166399</v>
      </c>
    </row>
    <row r="58" spans="1:32">
      <c r="A58" s="22" t="s">
        <v>59</v>
      </c>
      <c r="B58" s="176" t="s">
        <v>91</v>
      </c>
      <c r="C58" s="176"/>
      <c r="D58" s="176"/>
      <c r="E58" s="176"/>
      <c r="F58" s="176"/>
      <c r="G58" s="176"/>
      <c r="H58" s="28">
        <v>0.08</v>
      </c>
      <c r="I58" s="35">
        <f t="shared" si="0"/>
        <v>192.54110207999997</v>
      </c>
    </row>
    <row r="59" spans="1:32">
      <c r="A59" s="147" t="s">
        <v>76</v>
      </c>
      <c r="B59" s="148"/>
      <c r="C59" s="148"/>
      <c r="D59" s="148"/>
      <c r="E59" s="148"/>
      <c r="F59" s="148"/>
      <c r="G59" s="148"/>
      <c r="H59" s="30">
        <f>SUM(H51:H58)</f>
        <v>0.38243900000000008</v>
      </c>
      <c r="I59" s="37">
        <f>SUM(I51:I58)</f>
        <v>920.44033172966385</v>
      </c>
    </row>
    <row r="60" spans="1:32">
      <c r="A60" s="213"/>
      <c r="B60" s="214"/>
      <c r="C60" s="214"/>
      <c r="D60" s="214"/>
      <c r="E60" s="214"/>
      <c r="F60" s="214"/>
      <c r="G60" s="214"/>
      <c r="H60" s="214"/>
      <c r="I60" s="215"/>
    </row>
    <row r="61" spans="1:32">
      <c r="A61" s="196" t="s">
        <v>92</v>
      </c>
      <c r="B61" s="197"/>
      <c r="C61" s="197"/>
      <c r="D61" s="197"/>
      <c r="E61" s="197"/>
      <c r="F61" s="197"/>
      <c r="G61" s="197"/>
      <c r="H61" s="197"/>
      <c r="I61" s="198"/>
    </row>
    <row r="62" spans="1:32">
      <c r="A62" s="199" t="s">
        <v>66</v>
      </c>
      <c r="B62" s="200"/>
      <c r="C62" s="200"/>
      <c r="D62" s="200"/>
      <c r="E62" s="200"/>
      <c r="F62" s="200"/>
      <c r="G62" s="200"/>
      <c r="H62" s="200" t="s">
        <v>67</v>
      </c>
      <c r="I62" s="201"/>
    </row>
    <row r="63" spans="1:32">
      <c r="A63" s="22" t="s">
        <v>42</v>
      </c>
      <c r="B63" s="176" t="s">
        <v>93</v>
      </c>
      <c r="C63" s="176"/>
      <c r="D63" s="176"/>
      <c r="E63" s="176"/>
      <c r="F63" s="176"/>
      <c r="G63" s="176"/>
      <c r="H63" s="216">
        <f>$H$24*$E$24-$B$24*$H$21</f>
        <v>55.0976</v>
      </c>
      <c r="I63" s="217"/>
      <c r="AE63" s="4"/>
      <c r="AF63" s="4"/>
    </row>
    <row r="64" spans="1:32" s="1" customFormat="1">
      <c r="A64" s="19" t="s">
        <v>45</v>
      </c>
      <c r="B64" s="202" t="s">
        <v>94</v>
      </c>
      <c r="C64" s="202"/>
      <c r="D64" s="202"/>
      <c r="E64" s="202"/>
      <c r="F64" s="202"/>
      <c r="G64" s="202"/>
      <c r="H64" s="216">
        <v>505.99</v>
      </c>
      <c r="I64" s="217"/>
    </row>
    <row r="65" spans="1:12" s="1" customFormat="1">
      <c r="A65" s="19" t="s">
        <v>48</v>
      </c>
      <c r="B65" s="202" t="s">
        <v>95</v>
      </c>
      <c r="C65" s="202"/>
      <c r="D65" s="202"/>
      <c r="E65" s="202"/>
      <c r="F65" s="202"/>
      <c r="G65" s="202"/>
      <c r="H65" s="216">
        <v>0</v>
      </c>
      <c r="I65" s="217"/>
    </row>
    <row r="66" spans="1:12" s="1" customFormat="1">
      <c r="A66" s="19" t="s">
        <v>50</v>
      </c>
      <c r="B66" s="202" t="s">
        <v>187</v>
      </c>
      <c r="C66" s="202"/>
      <c r="D66" s="202"/>
      <c r="E66" s="202"/>
      <c r="F66" s="202"/>
      <c r="G66" s="202"/>
      <c r="H66" s="216">
        <v>60.75</v>
      </c>
      <c r="I66" s="217"/>
      <c r="K66" s="2"/>
      <c r="L66" s="2"/>
    </row>
    <row r="67" spans="1:12" s="1" customFormat="1">
      <c r="A67" s="19" t="s">
        <v>52</v>
      </c>
      <c r="B67" s="202" t="s">
        <v>96</v>
      </c>
      <c r="C67" s="202"/>
      <c r="D67" s="202"/>
      <c r="E67" s="202"/>
      <c r="F67" s="202"/>
      <c r="G67" s="202"/>
      <c r="H67" s="216">
        <v>4.6100000000000003</v>
      </c>
      <c r="I67" s="217"/>
      <c r="J67" s="2"/>
      <c r="K67" s="2"/>
      <c r="L67" s="2"/>
    </row>
    <row r="68" spans="1:12" s="1" customFormat="1">
      <c r="A68" s="19" t="s">
        <v>54</v>
      </c>
      <c r="B68" s="228" t="s">
        <v>97</v>
      </c>
      <c r="C68" s="229"/>
      <c r="D68" s="229"/>
      <c r="E68" s="229"/>
      <c r="F68" s="229"/>
      <c r="G68" s="230"/>
      <c r="H68" s="296"/>
      <c r="I68" s="297"/>
    </row>
    <row r="69" spans="1:12">
      <c r="A69" s="147" t="s">
        <v>76</v>
      </c>
      <c r="B69" s="148"/>
      <c r="C69" s="148"/>
      <c r="D69" s="148"/>
      <c r="E69" s="148"/>
      <c r="F69" s="148"/>
      <c r="G69" s="148"/>
      <c r="H69" s="182">
        <f>SUM(H63:I68)</f>
        <v>626.44760000000008</v>
      </c>
      <c r="I69" s="183"/>
    </row>
    <row r="70" spans="1:12">
      <c r="A70" s="213"/>
      <c r="B70" s="214"/>
      <c r="C70" s="214"/>
      <c r="D70" s="214"/>
      <c r="E70" s="214"/>
      <c r="F70" s="214"/>
      <c r="G70" s="214"/>
      <c r="H70" s="214"/>
      <c r="I70" s="215"/>
    </row>
    <row r="71" spans="1:12">
      <c r="A71" s="196" t="s">
        <v>98</v>
      </c>
      <c r="B71" s="197"/>
      <c r="C71" s="197"/>
      <c r="D71" s="197"/>
      <c r="E71" s="197"/>
      <c r="F71" s="197"/>
      <c r="G71" s="197"/>
      <c r="H71" s="197"/>
      <c r="I71" s="198"/>
    </row>
    <row r="72" spans="1:12">
      <c r="A72" s="199" t="s">
        <v>66</v>
      </c>
      <c r="B72" s="200"/>
      <c r="C72" s="200"/>
      <c r="D72" s="200"/>
      <c r="E72" s="200"/>
      <c r="F72" s="200"/>
      <c r="G72" s="200"/>
      <c r="H72" s="200" t="s">
        <v>67</v>
      </c>
      <c r="I72" s="201"/>
    </row>
    <row r="73" spans="1:12">
      <c r="A73" s="185" t="s">
        <v>79</v>
      </c>
      <c r="B73" s="186"/>
      <c r="C73" s="186"/>
      <c r="D73" s="186"/>
      <c r="E73" s="186"/>
      <c r="F73" s="186"/>
      <c r="G73" s="186"/>
      <c r="H73" s="24" t="s">
        <v>80</v>
      </c>
      <c r="I73" s="32" t="s">
        <v>81</v>
      </c>
    </row>
    <row r="74" spans="1:12">
      <c r="A74" s="38" t="s">
        <v>99</v>
      </c>
      <c r="B74" s="187" t="s">
        <v>100</v>
      </c>
      <c r="C74" s="188"/>
      <c r="D74" s="188"/>
      <c r="E74" s="188"/>
      <c r="F74" s="188"/>
      <c r="G74" s="189"/>
      <c r="H74" s="39">
        <f>H46</f>
        <v>0.19440000000000002</v>
      </c>
      <c r="I74" s="33">
        <f>I46</f>
        <v>391.72377600000004</v>
      </c>
    </row>
    <row r="75" spans="1:12">
      <c r="A75" s="38" t="s">
        <v>101</v>
      </c>
      <c r="B75" s="187" t="s">
        <v>102</v>
      </c>
      <c r="C75" s="188"/>
      <c r="D75" s="188"/>
      <c r="E75" s="188"/>
      <c r="F75" s="188"/>
      <c r="G75" s="189"/>
      <c r="H75" s="39">
        <f>H59</f>
        <v>0.38243900000000008</v>
      </c>
      <c r="I75" s="33">
        <f>I59</f>
        <v>920.44033172966385</v>
      </c>
    </row>
    <row r="76" spans="1:12">
      <c r="A76" s="38" t="s">
        <v>103</v>
      </c>
      <c r="B76" s="187" t="s">
        <v>104</v>
      </c>
      <c r="C76" s="188"/>
      <c r="D76" s="188"/>
      <c r="E76" s="188"/>
      <c r="F76" s="188"/>
      <c r="G76" s="189"/>
      <c r="H76" s="40"/>
      <c r="I76" s="33">
        <f>H69</f>
        <v>626.44760000000008</v>
      </c>
    </row>
    <row r="77" spans="1:12">
      <c r="A77" s="147" t="s">
        <v>76</v>
      </c>
      <c r="B77" s="148"/>
      <c r="C77" s="148"/>
      <c r="D77" s="148"/>
      <c r="E77" s="148"/>
      <c r="F77" s="148"/>
      <c r="G77" s="148"/>
      <c r="H77" s="40"/>
      <c r="I77" s="34">
        <f>SUM(I74:I76)</f>
        <v>1938.611707729664</v>
      </c>
    </row>
    <row r="78" spans="1:12">
      <c r="A78" s="210"/>
      <c r="B78" s="211"/>
      <c r="C78" s="211"/>
      <c r="D78" s="211"/>
      <c r="E78" s="211"/>
      <c r="F78" s="211"/>
      <c r="G78" s="211"/>
      <c r="H78" s="211"/>
      <c r="I78" s="212"/>
    </row>
    <row r="79" spans="1:12">
      <c r="A79" s="160" t="s">
        <v>105</v>
      </c>
      <c r="B79" s="161"/>
      <c r="C79" s="161"/>
      <c r="D79" s="161"/>
      <c r="E79" s="161"/>
      <c r="F79" s="161"/>
      <c r="G79" s="161"/>
      <c r="H79" s="161"/>
      <c r="I79" s="162"/>
    </row>
    <row r="80" spans="1:12">
      <c r="A80" s="193" t="s">
        <v>66</v>
      </c>
      <c r="B80" s="194"/>
      <c r="C80" s="194"/>
      <c r="D80" s="194"/>
      <c r="E80" s="194"/>
      <c r="F80" s="194"/>
      <c r="G80" s="194"/>
      <c r="H80" s="194" t="s">
        <v>67</v>
      </c>
      <c r="I80" s="195"/>
    </row>
    <row r="81" spans="1:32">
      <c r="A81" s="185" t="s">
        <v>79</v>
      </c>
      <c r="B81" s="186"/>
      <c r="C81" s="186"/>
      <c r="D81" s="186"/>
      <c r="E81" s="186"/>
      <c r="F81" s="186"/>
      <c r="G81" s="186"/>
      <c r="H81" s="24" t="s">
        <v>80</v>
      </c>
      <c r="I81" s="32" t="s">
        <v>81</v>
      </c>
    </row>
    <row r="82" spans="1:32">
      <c r="A82" s="22" t="s">
        <v>42</v>
      </c>
      <c r="B82" s="176" t="s">
        <v>106</v>
      </c>
      <c r="C82" s="176"/>
      <c r="D82" s="176"/>
      <c r="E82" s="176"/>
      <c r="F82" s="176"/>
      <c r="G82" s="176"/>
      <c r="H82" s="26">
        <v>4.1999999999999997E-3</v>
      </c>
      <c r="I82" s="33">
        <f>H82*$H$38</f>
        <v>8.4631679999999996</v>
      </c>
    </row>
    <row r="83" spans="1:32">
      <c r="A83" s="22" t="s">
        <v>45</v>
      </c>
      <c r="B83" s="176" t="s">
        <v>107</v>
      </c>
      <c r="C83" s="176"/>
      <c r="D83" s="176"/>
      <c r="E83" s="176"/>
      <c r="F83" s="176"/>
      <c r="G83" s="176"/>
      <c r="H83" s="26">
        <v>2.9999999999999997E-4</v>
      </c>
      <c r="I83" s="33">
        <f t="shared" ref="I83:I87" si="1">H83*$H$38</f>
        <v>0.60451199999999994</v>
      </c>
    </row>
    <row r="84" spans="1:32">
      <c r="A84" s="22" t="s">
        <v>48</v>
      </c>
      <c r="B84" s="176" t="s">
        <v>108</v>
      </c>
      <c r="C84" s="176"/>
      <c r="D84" s="176"/>
      <c r="E84" s="176"/>
      <c r="F84" s="176"/>
      <c r="G84" s="176"/>
      <c r="H84" s="26">
        <v>3.4799999999999998E-2</v>
      </c>
      <c r="I84" s="33">
        <f t="shared" si="1"/>
        <v>70.123391999999996</v>
      </c>
    </row>
    <row r="85" spans="1:32">
      <c r="A85" s="22" t="s">
        <v>50</v>
      </c>
      <c r="B85" s="176" t="s">
        <v>109</v>
      </c>
      <c r="C85" s="176"/>
      <c r="D85" s="176"/>
      <c r="E85" s="176"/>
      <c r="F85" s="176"/>
      <c r="G85" s="176"/>
      <c r="H85" s="26">
        <v>1.9400000000000001E-2</v>
      </c>
      <c r="I85" s="33">
        <f t="shared" si="1"/>
        <v>39.091776000000003</v>
      </c>
    </row>
    <row r="86" spans="1:32">
      <c r="A86" s="22" t="s">
        <v>52</v>
      </c>
      <c r="B86" s="206" t="s">
        <v>110</v>
      </c>
      <c r="C86" s="206"/>
      <c r="D86" s="206"/>
      <c r="E86" s="206"/>
      <c r="F86" s="206"/>
      <c r="G86" s="206"/>
      <c r="H86" s="26">
        <f>H85*H59</f>
        <v>7.4193166000000015E-3</v>
      </c>
      <c r="I86" s="33">
        <f t="shared" si="1"/>
        <v>14.950219721664002</v>
      </c>
    </row>
    <row r="87" spans="1:32">
      <c r="A87" s="22" t="s">
        <v>54</v>
      </c>
      <c r="B87" s="176" t="s">
        <v>111</v>
      </c>
      <c r="C87" s="176"/>
      <c r="D87" s="176"/>
      <c r="E87" s="176"/>
      <c r="F87" s="176"/>
      <c r="G87" s="176"/>
      <c r="H87" s="26">
        <v>5.9999999999999995E-4</v>
      </c>
      <c r="I87" s="33">
        <f t="shared" si="1"/>
        <v>1.2090239999999999</v>
      </c>
    </row>
    <row r="88" spans="1:32">
      <c r="A88" s="147" t="s">
        <v>76</v>
      </c>
      <c r="B88" s="148"/>
      <c r="C88" s="148"/>
      <c r="D88" s="148"/>
      <c r="E88" s="148"/>
      <c r="F88" s="148"/>
      <c r="G88" s="148"/>
      <c r="H88" s="41">
        <f>SUM(H82:H87)</f>
        <v>6.6719316599999995E-2</v>
      </c>
      <c r="I88" s="34">
        <f>SUM(I82:I87)</f>
        <v>134.44209172166401</v>
      </c>
    </row>
    <row r="89" spans="1:32">
      <c r="A89" s="42"/>
      <c r="B89" s="43"/>
      <c r="C89" s="43"/>
      <c r="D89" s="43"/>
      <c r="E89" s="43"/>
      <c r="F89" s="43"/>
      <c r="G89" s="44"/>
      <c r="H89" s="26"/>
      <c r="I89" s="33"/>
    </row>
    <row r="90" spans="1:32" s="2" customFormat="1">
      <c r="A90" s="158" t="s">
        <v>112</v>
      </c>
      <c r="B90" s="159"/>
      <c r="C90" s="159"/>
      <c r="D90" s="159"/>
      <c r="E90" s="159"/>
      <c r="F90" s="159"/>
      <c r="G90" s="159"/>
      <c r="H90" s="45"/>
      <c r="I90" s="48">
        <f>$I$88+$I$77+$H$38</f>
        <v>4088.0937994513279</v>
      </c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</row>
    <row r="91" spans="1:32" s="2" customFormat="1">
      <c r="A91" s="160" t="s">
        <v>113</v>
      </c>
      <c r="B91" s="161"/>
      <c r="C91" s="161"/>
      <c r="D91" s="161"/>
      <c r="E91" s="161"/>
      <c r="F91" s="161"/>
      <c r="G91" s="161"/>
      <c r="H91" s="161"/>
      <c r="I91" s="162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</row>
    <row r="92" spans="1:32" s="2" customFormat="1">
      <c r="A92" s="207" t="s">
        <v>114</v>
      </c>
      <c r="B92" s="208"/>
      <c r="C92" s="208"/>
      <c r="D92" s="208"/>
      <c r="E92" s="208"/>
      <c r="F92" s="208"/>
      <c r="G92" s="208"/>
      <c r="H92" s="208"/>
      <c r="I92" s="209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</row>
    <row r="93" spans="1:32" s="2" customFormat="1">
      <c r="A93" s="199" t="s">
        <v>66</v>
      </c>
      <c r="B93" s="200"/>
      <c r="C93" s="200"/>
      <c r="D93" s="200"/>
      <c r="E93" s="200"/>
      <c r="F93" s="200"/>
      <c r="G93" s="200"/>
      <c r="H93" s="200" t="s">
        <v>67</v>
      </c>
      <c r="I93" s="20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</row>
    <row r="94" spans="1:32" s="2" customFormat="1">
      <c r="A94" s="185" t="s">
        <v>79</v>
      </c>
      <c r="B94" s="186"/>
      <c r="C94" s="186"/>
      <c r="D94" s="186"/>
      <c r="E94" s="186"/>
      <c r="F94" s="186"/>
      <c r="G94" s="186"/>
      <c r="H94" s="24" t="s">
        <v>80</v>
      </c>
      <c r="I94" s="32" t="s">
        <v>81</v>
      </c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</row>
    <row r="95" spans="1:32" s="2" customFormat="1">
      <c r="A95" s="22" t="s">
        <v>42</v>
      </c>
      <c r="B95" s="176" t="s">
        <v>115</v>
      </c>
      <c r="C95" s="176"/>
      <c r="D95" s="176"/>
      <c r="E95" s="176"/>
      <c r="F95" s="176"/>
      <c r="G95" s="176"/>
      <c r="H95" s="26">
        <v>9.2999999999999992E-3</v>
      </c>
      <c r="I95" s="33">
        <f>H95*I90</f>
        <v>38.019272334897344</v>
      </c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</row>
    <row r="96" spans="1:32">
      <c r="A96" s="22" t="s">
        <v>45</v>
      </c>
      <c r="B96" s="176" t="s">
        <v>116</v>
      </c>
      <c r="C96" s="176"/>
      <c r="D96" s="176"/>
      <c r="E96" s="176"/>
      <c r="F96" s="176"/>
      <c r="G96" s="176"/>
      <c r="H96" s="26">
        <v>2.8E-3</v>
      </c>
      <c r="I96" s="33">
        <f>H96*I90</f>
        <v>11.446662638463717</v>
      </c>
    </row>
    <row r="97" spans="1:9">
      <c r="A97" s="22" t="s">
        <v>48</v>
      </c>
      <c r="B97" s="176" t="s">
        <v>117</v>
      </c>
      <c r="C97" s="176"/>
      <c r="D97" s="176"/>
      <c r="E97" s="176"/>
      <c r="F97" s="176"/>
      <c r="G97" s="176"/>
      <c r="H97" s="26">
        <v>2.0000000000000001E-4</v>
      </c>
      <c r="I97" s="33">
        <f>H97*I90</f>
        <v>0.81761875989026567</v>
      </c>
    </row>
    <row r="98" spans="1:9">
      <c r="A98" s="22" t="s">
        <v>50</v>
      </c>
      <c r="B98" s="176" t="s">
        <v>118</v>
      </c>
      <c r="C98" s="176"/>
      <c r="D98" s="176"/>
      <c r="E98" s="176"/>
      <c r="F98" s="176"/>
      <c r="G98" s="176"/>
      <c r="H98" s="26">
        <v>3.3E-3</v>
      </c>
      <c r="I98" s="33">
        <f>H98*I90</f>
        <v>13.490709538189382</v>
      </c>
    </row>
    <row r="99" spans="1:9">
      <c r="A99" s="22" t="s">
        <v>52</v>
      </c>
      <c r="B99" s="176" t="s">
        <v>119</v>
      </c>
      <c r="C99" s="176"/>
      <c r="D99" s="176"/>
      <c r="E99" s="176"/>
      <c r="F99" s="176"/>
      <c r="G99" s="176"/>
      <c r="H99" s="26">
        <v>6.9999999999999999E-4</v>
      </c>
      <c r="I99" s="33">
        <f>H99*I90</f>
        <v>2.8616656596159293</v>
      </c>
    </row>
    <row r="100" spans="1:9">
      <c r="A100" s="22" t="s">
        <v>54</v>
      </c>
      <c r="B100" s="176" t="s">
        <v>120</v>
      </c>
      <c r="C100" s="176"/>
      <c r="D100" s="176"/>
      <c r="E100" s="176"/>
      <c r="F100" s="176"/>
      <c r="G100" s="176"/>
      <c r="H100" s="26">
        <v>1.3899999999999999E-2</v>
      </c>
      <c r="I100" s="33">
        <f>H100*I90</f>
        <v>56.824503812373457</v>
      </c>
    </row>
    <row r="101" spans="1:9">
      <c r="A101" s="147" t="s">
        <v>76</v>
      </c>
      <c r="B101" s="148"/>
      <c r="C101" s="148"/>
      <c r="D101" s="148"/>
      <c r="E101" s="148"/>
      <c r="F101" s="148"/>
      <c r="G101" s="148"/>
      <c r="H101" s="41">
        <f>SUM(H95:H100)</f>
        <v>3.0199999999999998E-2</v>
      </c>
      <c r="I101" s="34">
        <f>SUM(I95:I100)</f>
        <v>123.46043274343009</v>
      </c>
    </row>
    <row r="102" spans="1:9">
      <c r="A102" s="203"/>
      <c r="B102" s="204"/>
      <c r="C102" s="204"/>
      <c r="D102" s="204"/>
      <c r="E102" s="204"/>
      <c r="F102" s="204"/>
      <c r="G102" s="204"/>
      <c r="H102" s="204"/>
      <c r="I102" s="205"/>
    </row>
    <row r="103" spans="1:9">
      <c r="A103" s="196" t="s">
        <v>121</v>
      </c>
      <c r="B103" s="197"/>
      <c r="C103" s="197"/>
      <c r="D103" s="197"/>
      <c r="E103" s="197"/>
      <c r="F103" s="197"/>
      <c r="G103" s="197"/>
      <c r="H103" s="197"/>
      <c r="I103" s="198"/>
    </row>
    <row r="104" spans="1:9">
      <c r="A104" s="199" t="s">
        <v>66</v>
      </c>
      <c r="B104" s="200"/>
      <c r="C104" s="200"/>
      <c r="D104" s="200"/>
      <c r="E104" s="200"/>
      <c r="F104" s="200"/>
      <c r="G104" s="200"/>
      <c r="H104" s="200" t="s">
        <v>67</v>
      </c>
      <c r="I104" s="201"/>
    </row>
    <row r="105" spans="1:9">
      <c r="A105" s="185" t="s">
        <v>122</v>
      </c>
      <c r="B105" s="186"/>
      <c r="C105" s="186"/>
      <c r="D105" s="186"/>
      <c r="E105" s="186"/>
      <c r="F105" s="186"/>
      <c r="G105" s="186"/>
      <c r="H105" s="24" t="s">
        <v>80</v>
      </c>
      <c r="I105" s="32" t="s">
        <v>81</v>
      </c>
    </row>
    <row r="106" spans="1:9" s="1" customFormat="1">
      <c r="A106" s="19" t="s">
        <v>42</v>
      </c>
      <c r="B106" s="202" t="s">
        <v>123</v>
      </c>
      <c r="C106" s="202"/>
      <c r="D106" s="202"/>
      <c r="E106" s="202"/>
      <c r="F106" s="202"/>
      <c r="G106" s="202"/>
      <c r="H106" s="46" t="s">
        <v>31</v>
      </c>
      <c r="I106" s="49">
        <v>0</v>
      </c>
    </row>
    <row r="107" spans="1:9">
      <c r="A107" s="147" t="s">
        <v>76</v>
      </c>
      <c r="B107" s="148"/>
      <c r="C107" s="148"/>
      <c r="D107" s="148"/>
      <c r="E107" s="148"/>
      <c r="F107" s="148"/>
      <c r="G107" s="148"/>
      <c r="H107" s="24"/>
      <c r="I107" s="34">
        <f>SUM(I106)</f>
        <v>0</v>
      </c>
    </row>
    <row r="108" spans="1:9">
      <c r="A108" s="203"/>
      <c r="B108" s="204"/>
      <c r="C108" s="204"/>
      <c r="D108" s="204"/>
      <c r="E108" s="204"/>
      <c r="F108" s="204"/>
      <c r="G108" s="204"/>
      <c r="H108" s="204"/>
      <c r="I108" s="205"/>
    </row>
    <row r="109" spans="1:9">
      <c r="A109" s="196" t="s">
        <v>124</v>
      </c>
      <c r="B109" s="197"/>
      <c r="C109" s="197"/>
      <c r="D109" s="197"/>
      <c r="E109" s="197"/>
      <c r="F109" s="197"/>
      <c r="G109" s="197"/>
      <c r="H109" s="197"/>
      <c r="I109" s="198"/>
    </row>
    <row r="110" spans="1:9">
      <c r="A110" s="147" t="s">
        <v>66</v>
      </c>
      <c r="B110" s="148"/>
      <c r="C110" s="148"/>
      <c r="D110" s="148"/>
      <c r="E110" s="148"/>
      <c r="F110" s="148"/>
      <c r="G110" s="148"/>
      <c r="H110" s="200" t="s">
        <v>67</v>
      </c>
      <c r="I110" s="201"/>
    </row>
    <row r="111" spans="1:9">
      <c r="A111" s="185" t="s">
        <v>79</v>
      </c>
      <c r="B111" s="186"/>
      <c r="C111" s="186"/>
      <c r="D111" s="186"/>
      <c r="E111" s="186"/>
      <c r="F111" s="186"/>
      <c r="G111" s="186"/>
      <c r="H111" s="24" t="s">
        <v>80</v>
      </c>
      <c r="I111" s="32" t="s">
        <v>81</v>
      </c>
    </row>
    <row r="112" spans="1:9">
      <c r="A112" s="22" t="s">
        <v>125</v>
      </c>
      <c r="B112" s="187" t="s">
        <v>126</v>
      </c>
      <c r="C112" s="188"/>
      <c r="D112" s="188"/>
      <c r="E112" s="188"/>
      <c r="F112" s="188"/>
      <c r="G112" s="189"/>
      <c r="H112" s="39">
        <f>H101</f>
        <v>3.0199999999999998E-2</v>
      </c>
      <c r="I112" s="50">
        <f>I101</f>
        <v>123.46043274343009</v>
      </c>
    </row>
    <row r="113" spans="1:32">
      <c r="A113" s="22" t="s">
        <v>127</v>
      </c>
      <c r="B113" s="187" t="s">
        <v>128</v>
      </c>
      <c r="C113" s="188"/>
      <c r="D113" s="188"/>
      <c r="E113" s="188"/>
      <c r="F113" s="188"/>
      <c r="G113" s="189"/>
      <c r="H113" s="40"/>
      <c r="I113" s="50">
        <f>I107</f>
        <v>0</v>
      </c>
    </row>
    <row r="114" spans="1:32">
      <c r="A114" s="179" t="s">
        <v>76</v>
      </c>
      <c r="B114" s="180"/>
      <c r="C114" s="180"/>
      <c r="D114" s="180"/>
      <c r="E114" s="180"/>
      <c r="F114" s="180"/>
      <c r="G114" s="181"/>
      <c r="H114" s="24"/>
      <c r="I114" s="51">
        <f>SUM(I112:I113)</f>
        <v>123.46043274343009</v>
      </c>
    </row>
    <row r="115" spans="1:32">
      <c r="A115" s="190"/>
      <c r="B115" s="191"/>
      <c r="C115" s="191"/>
      <c r="D115" s="191"/>
      <c r="E115" s="191"/>
      <c r="F115" s="191"/>
      <c r="G115" s="191"/>
      <c r="H115" s="191"/>
      <c r="I115" s="192"/>
    </row>
    <row r="116" spans="1:32">
      <c r="A116" s="160" t="s">
        <v>129</v>
      </c>
      <c r="B116" s="161"/>
      <c r="C116" s="161"/>
      <c r="D116" s="161"/>
      <c r="E116" s="161"/>
      <c r="F116" s="161"/>
      <c r="G116" s="161"/>
      <c r="H116" s="161"/>
      <c r="I116" s="162"/>
    </row>
    <row r="117" spans="1:32">
      <c r="A117" s="193" t="s">
        <v>66</v>
      </c>
      <c r="B117" s="194"/>
      <c r="C117" s="194"/>
      <c r="D117" s="194"/>
      <c r="E117" s="194"/>
      <c r="F117" s="194"/>
      <c r="G117" s="194"/>
      <c r="H117" s="194" t="s">
        <v>67</v>
      </c>
      <c r="I117" s="195"/>
    </row>
    <row r="118" spans="1:32">
      <c r="A118" s="22" t="s">
        <v>42</v>
      </c>
      <c r="B118" s="176" t="s">
        <v>130</v>
      </c>
      <c r="C118" s="176"/>
      <c r="D118" s="176"/>
      <c r="E118" s="176"/>
      <c r="F118" s="176"/>
      <c r="G118" s="176"/>
      <c r="H118" s="177">
        <v>25.42</v>
      </c>
      <c r="I118" s="178"/>
    </row>
    <row r="119" spans="1:32">
      <c r="A119" s="22" t="s">
        <v>45</v>
      </c>
      <c r="B119" s="176" t="s">
        <v>131</v>
      </c>
      <c r="C119" s="176"/>
      <c r="D119" s="176"/>
      <c r="E119" s="176"/>
      <c r="F119" s="176"/>
      <c r="G119" s="176"/>
      <c r="H119" s="177"/>
      <c r="I119" s="178"/>
    </row>
    <row r="120" spans="1:32">
      <c r="A120" s="22" t="s">
        <v>48</v>
      </c>
      <c r="B120" s="176" t="s">
        <v>132</v>
      </c>
      <c r="C120" s="176"/>
      <c r="D120" s="176"/>
      <c r="E120" s="176"/>
      <c r="F120" s="176"/>
      <c r="G120" s="176"/>
      <c r="H120" s="177">
        <v>68.760000000000005</v>
      </c>
      <c r="I120" s="178"/>
    </row>
    <row r="121" spans="1:32">
      <c r="A121" s="22" t="s">
        <v>50</v>
      </c>
      <c r="B121" s="176" t="s">
        <v>133</v>
      </c>
      <c r="C121" s="176"/>
      <c r="D121" s="176"/>
      <c r="E121" s="176"/>
      <c r="F121" s="176"/>
      <c r="G121" s="176"/>
      <c r="H121" s="177">
        <v>18</v>
      </c>
      <c r="I121" s="178"/>
    </row>
    <row r="122" spans="1:32">
      <c r="A122" s="179" t="s">
        <v>76</v>
      </c>
      <c r="B122" s="180"/>
      <c r="C122" s="180"/>
      <c r="D122" s="180"/>
      <c r="E122" s="180"/>
      <c r="F122" s="180"/>
      <c r="G122" s="181"/>
      <c r="H122" s="182">
        <f>SUM(H118:I121)</f>
        <v>112.18</v>
      </c>
      <c r="I122" s="183"/>
    </row>
    <row r="123" spans="1:32">
      <c r="A123" s="25"/>
      <c r="B123" s="180"/>
      <c r="C123" s="180"/>
      <c r="D123" s="180"/>
      <c r="E123" s="180"/>
      <c r="F123" s="180"/>
      <c r="G123" s="180"/>
      <c r="H123" s="180"/>
      <c r="I123" s="184"/>
    </row>
    <row r="124" spans="1:32" s="2" customFormat="1">
      <c r="A124" s="158" t="s">
        <v>134</v>
      </c>
      <c r="B124" s="159"/>
      <c r="C124" s="159"/>
      <c r="D124" s="159"/>
      <c r="E124" s="159"/>
      <c r="F124" s="159"/>
      <c r="G124" s="159"/>
      <c r="H124" s="45"/>
      <c r="I124" s="48">
        <f>$I$88+$I$77+$H$38+$I$114+$H$122</f>
        <v>4323.7342321947581</v>
      </c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</row>
    <row r="125" spans="1:32">
      <c r="A125" s="160" t="s">
        <v>135</v>
      </c>
      <c r="B125" s="161"/>
      <c r="C125" s="161"/>
      <c r="D125" s="161"/>
      <c r="E125" s="161"/>
      <c r="F125" s="161"/>
      <c r="G125" s="161"/>
      <c r="H125" s="161"/>
      <c r="I125" s="162"/>
    </row>
    <row r="126" spans="1:32">
      <c r="A126" s="163" t="s">
        <v>66</v>
      </c>
      <c r="B126" s="164"/>
      <c r="C126" s="164"/>
      <c r="D126" s="164"/>
      <c r="E126" s="164"/>
      <c r="F126" s="164"/>
      <c r="G126" s="164"/>
      <c r="H126" s="164" t="s">
        <v>67</v>
      </c>
      <c r="I126" s="165"/>
    </row>
    <row r="127" spans="1:32">
      <c r="A127" s="166" t="s">
        <v>79</v>
      </c>
      <c r="B127" s="167"/>
      <c r="C127" s="167"/>
      <c r="D127" s="167"/>
      <c r="E127" s="167"/>
      <c r="F127" s="167"/>
      <c r="G127" s="167"/>
      <c r="H127" s="47" t="s">
        <v>80</v>
      </c>
      <c r="I127" s="52" t="s">
        <v>81</v>
      </c>
    </row>
    <row r="128" spans="1:32">
      <c r="A128" s="53" t="s">
        <v>42</v>
      </c>
      <c r="B128" s="168" t="s">
        <v>136</v>
      </c>
      <c r="C128" s="169"/>
      <c r="D128" s="169"/>
      <c r="E128" s="169"/>
      <c r="F128" s="169"/>
      <c r="G128" s="170"/>
      <c r="H128" s="28">
        <v>0.02</v>
      </c>
      <c r="I128" s="35">
        <f>H128*$I$124</f>
        <v>86.474684643895159</v>
      </c>
    </row>
    <row r="129" spans="1:32">
      <c r="A129" s="53" t="s">
        <v>45</v>
      </c>
      <c r="B129" s="168" t="s">
        <v>137</v>
      </c>
      <c r="C129" s="169"/>
      <c r="D129" s="169"/>
      <c r="E129" s="169"/>
      <c r="F129" s="169"/>
      <c r="G129" s="170"/>
      <c r="H129" s="28">
        <v>0.02</v>
      </c>
      <c r="I129" s="35">
        <f>H129*($I$128+$I$124)</f>
        <v>88.204178336773055</v>
      </c>
    </row>
    <row r="130" spans="1:32">
      <c r="A130" s="54" t="s">
        <v>48</v>
      </c>
      <c r="B130" s="168" t="s">
        <v>138</v>
      </c>
      <c r="C130" s="171"/>
      <c r="D130" s="171"/>
      <c r="E130" s="171"/>
      <c r="F130" s="171"/>
      <c r="G130" s="172"/>
      <c r="H130" s="28">
        <v>3.27E-2</v>
      </c>
      <c r="I130" s="76">
        <f>(SUM($I$124+$I$128+$I$129)*H130)/(100%-(SUM($H$130:$H$132)))</f>
        <v>161.61075391368539</v>
      </c>
    </row>
    <row r="131" spans="1:32">
      <c r="A131" s="54"/>
      <c r="B131" s="173" t="s">
        <v>139</v>
      </c>
      <c r="C131" s="174"/>
      <c r="D131" s="174"/>
      <c r="E131" s="174"/>
      <c r="F131" s="174"/>
      <c r="G131" s="175"/>
      <c r="H131" s="29">
        <v>7.1000000000000004E-3</v>
      </c>
      <c r="I131" s="76">
        <f>(SUM($I$124+$I$128+$I$129)*H131)/(100%-(SUM($H$130:$H$132)))</f>
        <v>35.08979672132007</v>
      </c>
    </row>
    <row r="132" spans="1:32">
      <c r="A132" s="54" t="s">
        <v>50</v>
      </c>
      <c r="B132" s="144" t="s">
        <v>140</v>
      </c>
      <c r="C132" s="145"/>
      <c r="D132" s="145"/>
      <c r="E132" s="145"/>
      <c r="F132" s="145"/>
      <c r="G132" s="146"/>
      <c r="H132" s="55">
        <v>0.05</v>
      </c>
      <c r="I132" s="76">
        <f>(SUM($I$124+$I$128+$I$129)*H132)/(100%-(SUM($H$130:$H$132)))</f>
        <v>247.11124451633853</v>
      </c>
    </row>
    <row r="133" spans="1:32">
      <c r="A133" s="147" t="s">
        <v>76</v>
      </c>
      <c r="B133" s="148"/>
      <c r="C133" s="148"/>
      <c r="D133" s="148"/>
      <c r="E133" s="148"/>
      <c r="F133" s="148"/>
      <c r="G133" s="148"/>
      <c r="H133" s="56">
        <f>SUM(H128:H132)</f>
        <v>0.1298</v>
      </c>
      <c r="I133" s="77">
        <f>SUM(I128:I132)</f>
        <v>618.49065813201219</v>
      </c>
    </row>
    <row r="134" spans="1:32">
      <c r="A134" s="149" t="s">
        <v>141</v>
      </c>
      <c r="B134" s="150"/>
      <c r="C134" s="150"/>
      <c r="D134" s="150"/>
      <c r="E134" s="150"/>
      <c r="F134" s="150"/>
      <c r="G134" s="151"/>
      <c r="H134" s="57">
        <f>(H128+100%)*(H129+100%)/(100%-(SUM(H130:H132)))-100%</f>
        <v>0.14304548450889909</v>
      </c>
      <c r="I134" s="78">
        <f>H134*SUM($I$124)</f>
        <v>618.49065813201196</v>
      </c>
      <c r="N134" s="79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</row>
    <row r="135" spans="1:32">
      <c r="A135" s="152" t="s">
        <v>142</v>
      </c>
      <c r="B135" s="153"/>
      <c r="C135" s="153"/>
      <c r="D135" s="153"/>
      <c r="E135" s="153"/>
      <c r="F135" s="153"/>
      <c r="G135" s="153"/>
      <c r="H135" s="153"/>
      <c r="I135" s="154"/>
    </row>
    <row r="136" spans="1:32">
      <c r="A136" s="58" t="s">
        <v>143</v>
      </c>
      <c r="B136" s="59"/>
      <c r="C136" s="59"/>
      <c r="D136" s="59"/>
      <c r="E136" s="59"/>
      <c r="F136" s="59"/>
      <c r="G136" s="59"/>
      <c r="H136" s="59"/>
      <c r="I136" s="80"/>
    </row>
    <row r="137" spans="1:32">
      <c r="A137" s="155" t="s">
        <v>66</v>
      </c>
      <c r="B137" s="156"/>
      <c r="C137" s="156"/>
      <c r="D137" s="156"/>
      <c r="E137" s="156"/>
      <c r="F137" s="156"/>
      <c r="G137" s="156"/>
      <c r="H137" s="156" t="s">
        <v>67</v>
      </c>
      <c r="I137" s="157"/>
    </row>
    <row r="138" spans="1:32">
      <c r="A138" s="60" t="s">
        <v>42</v>
      </c>
      <c r="B138" s="131" t="s">
        <v>144</v>
      </c>
      <c r="C138" s="132"/>
      <c r="D138" s="132"/>
      <c r="E138" s="132"/>
      <c r="F138" s="132"/>
      <c r="G138" s="133"/>
      <c r="H138" s="134">
        <f>H38</f>
        <v>2015.04</v>
      </c>
      <c r="I138" s="135"/>
    </row>
    <row r="139" spans="1:32">
      <c r="A139" s="60" t="s">
        <v>45</v>
      </c>
      <c r="B139" s="131" t="s">
        <v>145</v>
      </c>
      <c r="C139" s="132"/>
      <c r="D139" s="132"/>
      <c r="E139" s="132"/>
      <c r="F139" s="132"/>
      <c r="G139" s="133"/>
      <c r="H139" s="134">
        <f>I77</f>
        <v>1938.611707729664</v>
      </c>
      <c r="I139" s="135"/>
    </row>
    <row r="140" spans="1:32">
      <c r="A140" s="60" t="s">
        <v>48</v>
      </c>
      <c r="B140" s="131" t="s">
        <v>146</v>
      </c>
      <c r="C140" s="132"/>
      <c r="D140" s="132"/>
      <c r="E140" s="132"/>
      <c r="F140" s="132"/>
      <c r="G140" s="133"/>
      <c r="H140" s="134">
        <f>I88</f>
        <v>134.44209172166401</v>
      </c>
      <c r="I140" s="135"/>
    </row>
    <row r="141" spans="1:32">
      <c r="A141" s="60" t="s">
        <v>50</v>
      </c>
      <c r="B141" s="131" t="s">
        <v>147</v>
      </c>
      <c r="C141" s="132"/>
      <c r="D141" s="132"/>
      <c r="E141" s="132"/>
      <c r="F141" s="132"/>
      <c r="G141" s="133"/>
      <c r="H141" s="134">
        <f>I114</f>
        <v>123.46043274343009</v>
      </c>
      <c r="I141" s="135"/>
    </row>
    <row r="142" spans="1:32">
      <c r="A142" s="60" t="s">
        <v>52</v>
      </c>
      <c r="B142" s="131" t="s">
        <v>148</v>
      </c>
      <c r="C142" s="132"/>
      <c r="D142" s="132"/>
      <c r="E142" s="132"/>
      <c r="F142" s="132"/>
      <c r="G142" s="133"/>
      <c r="H142" s="134">
        <f>H122</f>
        <v>112.18</v>
      </c>
      <c r="I142" s="135"/>
    </row>
    <row r="143" spans="1:32">
      <c r="A143" s="136" t="s">
        <v>149</v>
      </c>
      <c r="B143" s="137"/>
      <c r="C143" s="137"/>
      <c r="D143" s="137"/>
      <c r="E143" s="137"/>
      <c r="F143" s="137"/>
      <c r="G143" s="138"/>
      <c r="H143" s="139">
        <f>SUM(H138:I142)</f>
        <v>4323.7342321947581</v>
      </c>
      <c r="I143" s="140"/>
    </row>
    <row r="144" spans="1:32">
      <c r="A144" s="61" t="s">
        <v>54</v>
      </c>
      <c r="B144" s="141" t="s">
        <v>150</v>
      </c>
      <c r="C144" s="141"/>
      <c r="D144" s="141"/>
      <c r="E144" s="141"/>
      <c r="F144" s="141"/>
      <c r="G144" s="141"/>
      <c r="H144" s="142">
        <f>I133</f>
        <v>618.49065813201219</v>
      </c>
      <c r="I144" s="143"/>
    </row>
    <row r="145" spans="1:32">
      <c r="A145" s="62" t="s">
        <v>58</v>
      </c>
      <c r="B145" s="119" t="s">
        <v>151</v>
      </c>
      <c r="C145" s="120"/>
      <c r="D145" s="120"/>
      <c r="E145" s="120"/>
      <c r="F145" s="120"/>
      <c r="G145" s="120"/>
      <c r="H145" s="121">
        <f>H143+H144</f>
        <v>4942.22489032677</v>
      </c>
      <c r="I145" s="122"/>
    </row>
    <row r="146" spans="1:32">
      <c r="A146" s="63" t="s">
        <v>59</v>
      </c>
      <c r="B146" s="123" t="s">
        <v>152</v>
      </c>
      <c r="C146" s="123"/>
      <c r="D146" s="123"/>
      <c r="E146" s="123"/>
      <c r="F146" s="123"/>
      <c r="G146" s="123"/>
      <c r="H146" s="124">
        <f>$E$26</f>
        <v>1</v>
      </c>
      <c r="I146" s="125"/>
      <c r="M146" s="81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</row>
    <row r="147" spans="1:32">
      <c r="A147" s="62" t="s">
        <v>63</v>
      </c>
      <c r="B147" s="119" t="s">
        <v>153</v>
      </c>
      <c r="C147" s="120"/>
      <c r="D147" s="120"/>
      <c r="E147" s="120"/>
      <c r="F147" s="120"/>
      <c r="G147" s="120"/>
      <c r="H147" s="126">
        <f>$H$145*$H$146</f>
        <v>4942.22489032677</v>
      </c>
      <c r="I147" s="127"/>
      <c r="M147" s="81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</row>
    <row r="148" spans="1:32" s="3" customFormat="1"/>
    <row r="149" spans="1:32" s="3" customFormat="1">
      <c r="F149" s="64" t="s">
        <v>155</v>
      </c>
      <c r="G149" s="65"/>
      <c r="H149" s="66"/>
    </row>
    <row r="150" spans="1:32" s="3" customFormat="1">
      <c r="B150" s="128" t="s">
        <v>184</v>
      </c>
      <c r="C150" s="129"/>
      <c r="D150" s="130"/>
      <c r="F150" s="67" t="s">
        <v>156</v>
      </c>
      <c r="G150" s="68"/>
      <c r="H150" s="69">
        <f>H145</f>
        <v>4942.22489032677</v>
      </c>
      <c r="I150" s="82"/>
    </row>
    <row r="151" spans="1:32" s="3" customFormat="1">
      <c r="F151" s="67" t="s">
        <v>157</v>
      </c>
      <c r="G151" s="68"/>
      <c r="H151" s="69">
        <v>4870.6899999999996</v>
      </c>
    </row>
    <row r="152" spans="1:32" s="3" customFormat="1">
      <c r="F152" s="70" t="s">
        <v>158</v>
      </c>
      <c r="G152" s="71"/>
      <c r="H152" s="72">
        <f>H150-H151</f>
        <v>71.534890326770437</v>
      </c>
      <c r="K152" s="2"/>
    </row>
    <row r="153" spans="1:32">
      <c r="A153" s="73"/>
      <c r="B153" s="73"/>
      <c r="C153" s="73"/>
      <c r="D153" s="73"/>
      <c r="E153" s="3"/>
      <c r="F153" s="3"/>
      <c r="G153" s="74"/>
      <c r="H153" s="74"/>
      <c r="I153" s="83"/>
      <c r="J153" s="73"/>
      <c r="K153" s="73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</row>
    <row r="154" spans="1:32" ht="18" customHeight="1">
      <c r="D154" s="75"/>
      <c r="E154" s="73"/>
      <c r="F154" s="73"/>
      <c r="G154" s="73"/>
      <c r="H154" s="73"/>
      <c r="I154" s="73"/>
      <c r="J154" s="75"/>
      <c r="K154" s="75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</row>
  </sheetData>
  <mergeCells count="207">
    <mergeCell ref="C1:I1"/>
    <mergeCell ref="C2:I2"/>
    <mergeCell ref="C3:I3"/>
    <mergeCell ref="C4:I4"/>
    <mergeCell ref="A5:I5"/>
    <mergeCell ref="A6:D6"/>
    <mergeCell ref="E6:I6"/>
    <mergeCell ref="A7:D7"/>
    <mergeCell ref="E7:I7"/>
    <mergeCell ref="A8:D8"/>
    <mergeCell ref="E8:I8"/>
    <mergeCell ref="A9:D9"/>
    <mergeCell ref="E9:I9"/>
    <mergeCell ref="A10:D10"/>
    <mergeCell ref="E10:I10"/>
    <mergeCell ref="A11:D11"/>
    <mergeCell ref="E11:I11"/>
    <mergeCell ref="A12:D12"/>
    <mergeCell ref="E12:I12"/>
    <mergeCell ref="H13:I13"/>
    <mergeCell ref="H14:I14"/>
    <mergeCell ref="H15:I15"/>
    <mergeCell ref="H16:I16"/>
    <mergeCell ref="B18:G18"/>
    <mergeCell ref="H18:I18"/>
    <mergeCell ref="B19:G19"/>
    <mergeCell ref="H19:I19"/>
    <mergeCell ref="B20:G20"/>
    <mergeCell ref="H20:I20"/>
    <mergeCell ref="B21:G21"/>
    <mergeCell ref="H21:I21"/>
    <mergeCell ref="B22:G22"/>
    <mergeCell ref="H22:I22"/>
    <mergeCell ref="B23:D23"/>
    <mergeCell ref="E23:G23"/>
    <mergeCell ref="H23:I23"/>
    <mergeCell ref="B24:D24"/>
    <mergeCell ref="E24:G24"/>
    <mergeCell ref="H24:I24"/>
    <mergeCell ref="B25:D25"/>
    <mergeCell ref="E25:G25"/>
    <mergeCell ref="H25:I25"/>
    <mergeCell ref="B26:D26"/>
    <mergeCell ref="E26:G26"/>
    <mergeCell ref="H26:I26"/>
    <mergeCell ref="A27:I27"/>
    <mergeCell ref="A28:I28"/>
    <mergeCell ref="A29:G29"/>
    <mergeCell ref="H29:I29"/>
    <mergeCell ref="B30:G30"/>
    <mergeCell ref="H30:I30"/>
    <mergeCell ref="B31:G31"/>
    <mergeCell ref="H31:I31"/>
    <mergeCell ref="B32:G32"/>
    <mergeCell ref="H32:I32"/>
    <mergeCell ref="B33:G33"/>
    <mergeCell ref="H33:I33"/>
    <mergeCell ref="B34:G34"/>
    <mergeCell ref="H34:I34"/>
    <mergeCell ref="B35:G35"/>
    <mergeCell ref="H35:I35"/>
    <mergeCell ref="B36:G36"/>
    <mergeCell ref="H36:I36"/>
    <mergeCell ref="B37:G37"/>
    <mergeCell ref="H37:I37"/>
    <mergeCell ref="A38:G38"/>
    <mergeCell ref="H38:I38"/>
    <mergeCell ref="A39:I39"/>
    <mergeCell ref="A40:I40"/>
    <mergeCell ref="A41:I41"/>
    <mergeCell ref="A42:G42"/>
    <mergeCell ref="H42:I42"/>
    <mergeCell ref="A43:G43"/>
    <mergeCell ref="B44:G44"/>
    <mergeCell ref="B45:G45"/>
    <mergeCell ref="A46:G46"/>
    <mergeCell ref="A47:I47"/>
    <mergeCell ref="A48:I48"/>
    <mergeCell ref="A49:G49"/>
    <mergeCell ref="H49:I49"/>
    <mergeCell ref="A50:G50"/>
    <mergeCell ref="B51:G51"/>
    <mergeCell ref="B52:G52"/>
    <mergeCell ref="B53:G53"/>
    <mergeCell ref="B54:G54"/>
    <mergeCell ref="B55:G55"/>
    <mergeCell ref="B56:G56"/>
    <mergeCell ref="B58:G58"/>
    <mergeCell ref="A59:G59"/>
    <mergeCell ref="A60:I60"/>
    <mergeCell ref="A61:I61"/>
    <mergeCell ref="A62:G62"/>
    <mergeCell ref="H62:I62"/>
    <mergeCell ref="B63:G63"/>
    <mergeCell ref="H63:I63"/>
    <mergeCell ref="B64:G64"/>
    <mergeCell ref="H64:I64"/>
    <mergeCell ref="B65:G65"/>
    <mergeCell ref="H65:I65"/>
    <mergeCell ref="B66:G66"/>
    <mergeCell ref="H66:I66"/>
    <mergeCell ref="B67:G67"/>
    <mergeCell ref="H67:I67"/>
    <mergeCell ref="B68:G68"/>
    <mergeCell ref="H68:I68"/>
    <mergeCell ref="A69:G69"/>
    <mergeCell ref="H69:I69"/>
    <mergeCell ref="A70:I70"/>
    <mergeCell ref="A71:I71"/>
    <mergeCell ref="A72:G72"/>
    <mergeCell ref="H72:I72"/>
    <mergeCell ref="A73:G73"/>
    <mergeCell ref="B74:G74"/>
    <mergeCell ref="B75:G75"/>
    <mergeCell ref="B76:G76"/>
    <mergeCell ref="A77:G77"/>
    <mergeCell ref="A78:I78"/>
    <mergeCell ref="A79:I79"/>
    <mergeCell ref="A80:G80"/>
    <mergeCell ref="H80:I80"/>
    <mergeCell ref="A81:G81"/>
    <mergeCell ref="B82:G82"/>
    <mergeCell ref="B83:G83"/>
    <mergeCell ref="B84:G84"/>
    <mergeCell ref="B85:G85"/>
    <mergeCell ref="B86:G86"/>
    <mergeCell ref="B87:G87"/>
    <mergeCell ref="A88:G88"/>
    <mergeCell ref="A90:G90"/>
    <mergeCell ref="A91:I91"/>
    <mergeCell ref="A92:I92"/>
    <mergeCell ref="A93:G93"/>
    <mergeCell ref="H93:I93"/>
    <mergeCell ref="A94:G94"/>
    <mergeCell ref="B95:G95"/>
    <mergeCell ref="B96:G96"/>
    <mergeCell ref="B97:G97"/>
    <mergeCell ref="B98:G98"/>
    <mergeCell ref="B99:G99"/>
    <mergeCell ref="B100:G100"/>
    <mergeCell ref="A101:G101"/>
    <mergeCell ref="A102:I102"/>
    <mergeCell ref="A103:I103"/>
    <mergeCell ref="A104:G104"/>
    <mergeCell ref="H104:I104"/>
    <mergeCell ref="A105:G105"/>
    <mergeCell ref="B106:G106"/>
    <mergeCell ref="A107:G107"/>
    <mergeCell ref="A108:I108"/>
    <mergeCell ref="A109:I109"/>
    <mergeCell ref="A110:G110"/>
    <mergeCell ref="H110:I110"/>
    <mergeCell ref="A111:G111"/>
    <mergeCell ref="B112:G112"/>
    <mergeCell ref="B113:G113"/>
    <mergeCell ref="A114:G114"/>
    <mergeCell ref="A115:I115"/>
    <mergeCell ref="A116:I116"/>
    <mergeCell ref="A117:G117"/>
    <mergeCell ref="H117:I117"/>
    <mergeCell ref="B118:G118"/>
    <mergeCell ref="H118:I118"/>
    <mergeCell ref="B119:G119"/>
    <mergeCell ref="H119:I119"/>
    <mergeCell ref="B120:G120"/>
    <mergeCell ref="H120:I120"/>
    <mergeCell ref="B121:G121"/>
    <mergeCell ref="H121:I121"/>
    <mergeCell ref="A122:G122"/>
    <mergeCell ref="H122:I122"/>
    <mergeCell ref="B123:I123"/>
    <mergeCell ref="A124:G124"/>
    <mergeCell ref="A125:I125"/>
    <mergeCell ref="A126:G126"/>
    <mergeCell ref="H126:I126"/>
    <mergeCell ref="A127:G127"/>
    <mergeCell ref="B128:G128"/>
    <mergeCell ref="B129:G129"/>
    <mergeCell ref="B130:G130"/>
    <mergeCell ref="B131:G131"/>
    <mergeCell ref="B132:G132"/>
    <mergeCell ref="A133:G133"/>
    <mergeCell ref="A134:G134"/>
    <mergeCell ref="A135:I135"/>
    <mergeCell ref="A137:G137"/>
    <mergeCell ref="H137:I137"/>
    <mergeCell ref="B138:G138"/>
    <mergeCell ref="H138:I138"/>
    <mergeCell ref="B139:G139"/>
    <mergeCell ref="H139:I139"/>
    <mergeCell ref="B145:G145"/>
    <mergeCell ref="H145:I145"/>
    <mergeCell ref="B146:G146"/>
    <mergeCell ref="H146:I146"/>
    <mergeCell ref="B147:G147"/>
    <mergeCell ref="H147:I147"/>
    <mergeCell ref="B150:D150"/>
    <mergeCell ref="B140:G140"/>
    <mergeCell ref="H140:I140"/>
    <mergeCell ref="B141:G141"/>
    <mergeCell ref="H141:I141"/>
    <mergeCell ref="B142:G142"/>
    <mergeCell ref="H142:I142"/>
    <mergeCell ref="A143:G143"/>
    <mergeCell ref="H143:I143"/>
    <mergeCell ref="B144:G144"/>
    <mergeCell ref="H144:I144"/>
  </mergeCells>
  <pageMargins left="0.7" right="0.7" top="0.75" bottom="0.75" header="0.3" footer="0.3"/>
  <pageSetup paperSize="9" scale="58" fitToHeight="0" orientation="portrait" r:id="rId1"/>
  <headerFooter>
    <oddHeader>&amp;C&amp;F</oddHeader>
    <oddFooter>&amp;C&amp;A&amp;RPágina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13</vt:i4>
      </vt:variant>
      <vt:variant>
        <vt:lpstr>Intervalos nomeados</vt:lpstr>
      </vt:variant>
      <vt:variant>
        <vt:i4>3</vt:i4>
      </vt:variant>
    </vt:vector>
  </HeadingPairs>
  <TitlesOfParts>
    <vt:vector size="16" baseType="lpstr">
      <vt:lpstr>RESUMO</vt:lpstr>
      <vt:lpstr>CAPATAZ DIURNO 12 X 36H</vt:lpstr>
      <vt:lpstr>CUIDADOR SOCIAL</vt:lpstr>
      <vt:lpstr>DIGITADOR</vt:lpstr>
      <vt:lpstr>FAXINEIRO SEM MATERIAL</vt:lpstr>
      <vt:lpstr>LAVADEIRA</vt:lpstr>
      <vt:lpstr>MAQUEIRO 44H</vt:lpstr>
      <vt:lpstr>PEDREIRO</vt:lpstr>
      <vt:lpstr>PINTOR</vt:lpstr>
      <vt:lpstr>TÉCN. CONTABILIDADE</vt:lpstr>
      <vt:lpstr>TECNICO TELEFONIA</vt:lpstr>
      <vt:lpstr> TÉCN SEG TRABALHO</vt:lpstr>
      <vt:lpstr>TÉCN. REFRIGERAÇÃO</vt:lpstr>
      <vt:lpstr>'CAPATAZ DIURNO 12 X 36H'!Area_de_impressao</vt:lpstr>
      <vt:lpstr>'CUIDADOR SOCIAL'!Area_de_impressao</vt:lpstr>
      <vt:lpstr>DIGITADOR!Area_de_impressao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Bruno dos Santos Figueiredo</cp:lastModifiedBy>
  <cp:lastPrinted>2026-05-05T13:29:02Z</cp:lastPrinted>
  <dcterms:created xsi:type="dcterms:W3CDTF">2013-08-20T14:12:00Z</dcterms:created>
  <dcterms:modified xsi:type="dcterms:W3CDTF">2026-05-05T13:29:13Z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02B2BD70EE3B401EA84FAA47FAF4227C_13</vt:lpwstr>
  </property>
  <property fmtid="{D5CDD505-2E9C-101B-9397-08002B2CF9AE}" pid="3" name="KSOProductBuildVer">
    <vt:lpwstr>1046-12.2.0.23196</vt:lpwstr>
  </property>
</Properties>
</file>