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1. GERAU\5. TERCEIRIZADOS\1. Asseio e Conservação (PE 08-2020)\1. EMPRESAS (PE 08-2020) - 2026\3. LIMPSERV\"/>
    </mc:Choice>
  </mc:AlternateContent>
  <bookViews>
    <workbookView xWindow="-110" yWindow="-110" windowWidth="23260" windowHeight="12460" tabRatio="942"/>
  </bookViews>
  <sheets>
    <sheet name="RESUMO" sheetId="57" r:id="rId1"/>
    <sheet name="AUXILIAR ADMINISTRATIVO" sheetId="67" r:id="rId2"/>
    <sheet name="CAPATAZ 44h" sheetId="56" r:id="rId3"/>
    <sheet name="COZINHEIRO" sheetId="74" r:id="rId4"/>
    <sheet name="ELETRICISTA ALTA TENSÃO" sheetId="75" r:id="rId5"/>
    <sheet name="JARDINEIRO" sheetId="77" r:id="rId6"/>
    <sheet name="MOTORISTA VEIC. PESADO" sheetId="78" r:id="rId7"/>
    <sheet name="SECRETÁRIA NÍVEL MÉDIO" sheetId="79" r:id="rId8"/>
    <sheet name="TÉCNICO OPERAC. N MEDIO" sheetId="80" r:id="rId9"/>
  </sheets>
  <definedNames>
    <definedName name="_xlnm.Print_Area" localSheetId="1">'AUXILIAR ADMINISTRATIVO'!$A$1:$I$153</definedName>
    <definedName name="_xlnm.Print_Area" localSheetId="2">'CAPATAZ 44h'!$A$1:$I$145</definedName>
    <definedName name="_xlnm.Print_Area" localSheetId="3">COZINHEIRO!#REF!</definedName>
    <definedName name="_xlnm.Print_Area" localSheetId="4">'ELETRICISTA ALTA TENSÃO'!#REF!</definedName>
    <definedName name="_xlnm.Print_Area" localSheetId="5">JARDINEIRO!$A$1:$I$153</definedName>
    <definedName name="_xlnm.Print_Area" localSheetId="6">'MOTORISTA VEIC. PESADO'!$A$1:$I$153</definedName>
    <definedName name="_xlnm.Print_Area" localSheetId="7">'SECRETÁRIA NÍVEL MÉDIO'!$A$1:$I$153</definedName>
    <definedName name="_xlnm.Print_Area" localSheetId="8">'TÉCNICO OPERAC. N MEDIO'!$A$1:$I$153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57" l="1"/>
  <c r="E5" i="57"/>
  <c r="G6" i="57"/>
  <c r="E6" i="57"/>
  <c r="G7" i="57"/>
  <c r="E7" i="57"/>
  <c r="G8" i="57"/>
  <c r="E8" i="57"/>
  <c r="G9" i="57"/>
  <c r="E9" i="57"/>
  <c r="E10" i="57"/>
  <c r="G10" i="57"/>
  <c r="G11" i="57"/>
  <c r="E11" i="57"/>
  <c r="G12" i="57"/>
  <c r="E12" i="57"/>
  <c r="H32" i="74"/>
  <c r="H31" i="75" l="1"/>
  <c r="H30" i="67" l="1"/>
  <c r="H30" i="56"/>
  <c r="H30" i="74"/>
  <c r="H30" i="75"/>
  <c r="H145" i="80" l="1"/>
  <c r="H135" i="80"/>
  <c r="H134" i="80"/>
  <c r="I113" i="80"/>
  <c r="I122" i="80" s="1"/>
  <c r="H113" i="80"/>
  <c r="H122" i="80" s="1"/>
  <c r="H98" i="80"/>
  <c r="H94" i="80"/>
  <c r="H87" i="80"/>
  <c r="H74" i="80"/>
  <c r="H67" i="80"/>
  <c r="H117" i="80" s="1"/>
  <c r="H54" i="80"/>
  <c r="H141" i="80" s="1"/>
  <c r="H41" i="80"/>
  <c r="H47" i="80" s="1"/>
  <c r="H140" i="80" s="1"/>
  <c r="H30" i="80"/>
  <c r="H38" i="80" s="1"/>
  <c r="H139" i="80" s="1"/>
  <c r="H145" i="79"/>
  <c r="H135" i="79"/>
  <c r="H134" i="79"/>
  <c r="I113" i="79"/>
  <c r="I122" i="79" s="1"/>
  <c r="H113" i="79"/>
  <c r="H122" i="79" s="1"/>
  <c r="H98" i="79"/>
  <c r="H94" i="79"/>
  <c r="H87" i="79"/>
  <c r="H74" i="79"/>
  <c r="H67" i="79"/>
  <c r="H97" i="79" s="1"/>
  <c r="H54" i="79"/>
  <c r="H141" i="79" s="1"/>
  <c r="H41" i="79"/>
  <c r="H47" i="79" s="1"/>
  <c r="H140" i="79" s="1"/>
  <c r="H30" i="79"/>
  <c r="H38" i="79" s="1"/>
  <c r="H145" i="78"/>
  <c r="H135" i="78"/>
  <c r="H134" i="78"/>
  <c r="I113" i="78"/>
  <c r="I122" i="78" s="1"/>
  <c r="H113" i="78"/>
  <c r="H122" i="78" s="1"/>
  <c r="H98" i="78"/>
  <c r="H94" i="78"/>
  <c r="H87" i="78"/>
  <c r="H74" i="78"/>
  <c r="H67" i="78"/>
  <c r="H97" i="78" s="1"/>
  <c r="H54" i="78"/>
  <c r="H141" i="78" s="1"/>
  <c r="H41" i="78"/>
  <c r="H47" i="78" s="1"/>
  <c r="H140" i="78" s="1"/>
  <c r="H30" i="78"/>
  <c r="H38" i="78" s="1"/>
  <c r="H145" i="77"/>
  <c r="H135" i="77"/>
  <c r="H134" i="77"/>
  <c r="I113" i="77"/>
  <c r="I122" i="77" s="1"/>
  <c r="H113" i="77"/>
  <c r="H122" i="77" s="1"/>
  <c r="H98" i="77"/>
  <c r="H94" i="77"/>
  <c r="H87" i="77"/>
  <c r="H74" i="77"/>
  <c r="H67" i="77"/>
  <c r="H117" i="77" s="1"/>
  <c r="H54" i="77"/>
  <c r="H141" i="77" s="1"/>
  <c r="H41" i="77"/>
  <c r="H47" i="77" s="1"/>
  <c r="H140" i="77" s="1"/>
  <c r="H30" i="77"/>
  <c r="H38" i="77" s="1"/>
  <c r="H88" i="78" l="1"/>
  <c r="I88" i="78" s="1"/>
  <c r="H104" i="78"/>
  <c r="H107" i="78" s="1"/>
  <c r="H121" i="78" s="1"/>
  <c r="H75" i="77"/>
  <c r="H76" i="77" s="1"/>
  <c r="H118" i="77" s="1"/>
  <c r="H75" i="78"/>
  <c r="H117" i="78"/>
  <c r="H88" i="79"/>
  <c r="I88" i="79" s="1"/>
  <c r="H88" i="80"/>
  <c r="H89" i="80" s="1"/>
  <c r="H119" i="80" s="1"/>
  <c r="H99" i="79"/>
  <c r="H120" i="79" s="1"/>
  <c r="H88" i="77"/>
  <c r="I88" i="77" s="1"/>
  <c r="H97" i="77"/>
  <c r="I97" i="77" s="1"/>
  <c r="H97" i="80"/>
  <c r="H99" i="80" s="1"/>
  <c r="H120" i="80" s="1"/>
  <c r="H99" i="78"/>
  <c r="H120" i="78" s="1"/>
  <c r="I98" i="80"/>
  <c r="I83" i="80"/>
  <c r="I66" i="80"/>
  <c r="H75" i="80"/>
  <c r="I75" i="80" s="1"/>
  <c r="I85" i="80"/>
  <c r="I93" i="80"/>
  <c r="I63" i="80"/>
  <c r="I59" i="80"/>
  <c r="I86" i="80"/>
  <c r="I73" i="80"/>
  <c r="I65" i="80"/>
  <c r="I60" i="80"/>
  <c r="I94" i="80"/>
  <c r="I61" i="80"/>
  <c r="I71" i="80"/>
  <c r="I95" i="80"/>
  <c r="I103" i="80"/>
  <c r="I82" i="80"/>
  <c r="I64" i="80"/>
  <c r="I105" i="80"/>
  <c r="I84" i="80"/>
  <c r="I106" i="80"/>
  <c r="I62" i="80"/>
  <c r="I72" i="80"/>
  <c r="I81" i="80"/>
  <c r="I96" i="80"/>
  <c r="H104" i="80"/>
  <c r="I98" i="79"/>
  <c r="I82" i="79"/>
  <c r="I73" i="79"/>
  <c r="I63" i="79"/>
  <c r="I83" i="79"/>
  <c r="H139" i="79"/>
  <c r="I96" i="79"/>
  <c r="I81" i="79"/>
  <c r="I72" i="79"/>
  <c r="I62" i="79"/>
  <c r="I106" i="79"/>
  <c r="I64" i="79"/>
  <c r="I103" i="79"/>
  <c r="I95" i="79"/>
  <c r="I71" i="79"/>
  <c r="I61" i="79"/>
  <c r="I94" i="79"/>
  <c r="I60" i="79"/>
  <c r="I65" i="79"/>
  <c r="I86" i="79"/>
  <c r="I59" i="79"/>
  <c r="I105" i="79"/>
  <c r="I93" i="79"/>
  <c r="I85" i="79"/>
  <c r="I66" i="79"/>
  <c r="I84" i="79"/>
  <c r="I97" i="79"/>
  <c r="H89" i="79"/>
  <c r="H119" i="79" s="1"/>
  <c r="H75" i="79"/>
  <c r="I75" i="79" s="1"/>
  <c r="H104" i="79"/>
  <c r="H117" i="79"/>
  <c r="I98" i="78"/>
  <c r="I97" i="78"/>
  <c r="I82" i="78"/>
  <c r="I73" i="78"/>
  <c r="I63" i="78"/>
  <c r="H139" i="78"/>
  <c r="I81" i="78"/>
  <c r="I72" i="78"/>
  <c r="I71" i="78"/>
  <c r="I94" i="78"/>
  <c r="I60" i="78"/>
  <c r="I85" i="78"/>
  <c r="I66" i="78"/>
  <c r="I84" i="78"/>
  <c r="I86" i="78"/>
  <c r="I59" i="78"/>
  <c r="I93" i="78"/>
  <c r="I106" i="78"/>
  <c r="I65" i="78"/>
  <c r="I105" i="78"/>
  <c r="I83" i="78"/>
  <c r="I64" i="78"/>
  <c r="I96" i="78"/>
  <c r="I62" i="78"/>
  <c r="I103" i="78"/>
  <c r="I95" i="78"/>
  <c r="I61" i="78"/>
  <c r="I98" i="77"/>
  <c r="I94" i="77"/>
  <c r="H139" i="77"/>
  <c r="I96" i="77"/>
  <c r="I81" i="77"/>
  <c r="I72" i="77"/>
  <c r="I62" i="77"/>
  <c r="I103" i="77"/>
  <c r="I95" i="77"/>
  <c r="I71" i="77"/>
  <c r="I60" i="77"/>
  <c r="I93" i="77"/>
  <c r="I106" i="77"/>
  <c r="I86" i="77"/>
  <c r="I59" i="77"/>
  <c r="I85" i="77"/>
  <c r="I66" i="77"/>
  <c r="I84" i="77"/>
  <c r="I105" i="77"/>
  <c r="I83" i="77"/>
  <c r="I64" i="77"/>
  <c r="I82" i="77"/>
  <c r="I73" i="77"/>
  <c r="I63" i="77"/>
  <c r="I61" i="77"/>
  <c r="I65" i="77"/>
  <c r="I75" i="77"/>
  <c r="H99" i="77"/>
  <c r="H120" i="77" s="1"/>
  <c r="H104" i="77"/>
  <c r="H145" i="75"/>
  <c r="H135" i="75"/>
  <c r="H134" i="75"/>
  <c r="I113" i="75"/>
  <c r="I122" i="75" s="1"/>
  <c r="H113" i="75"/>
  <c r="H122" i="75" s="1"/>
  <c r="H98" i="75"/>
  <c r="H94" i="75"/>
  <c r="H87" i="75"/>
  <c r="H74" i="75"/>
  <c r="H67" i="75"/>
  <c r="H97" i="75" s="1"/>
  <c r="H54" i="75"/>
  <c r="H141" i="75" s="1"/>
  <c r="H41" i="75"/>
  <c r="H47" i="75" s="1"/>
  <c r="H140" i="75" s="1"/>
  <c r="H38" i="75"/>
  <c r="H145" i="74"/>
  <c r="H135" i="74"/>
  <c r="H134" i="74"/>
  <c r="I113" i="74"/>
  <c r="I122" i="74" s="1"/>
  <c r="H113" i="74"/>
  <c r="H122" i="74" s="1"/>
  <c r="H98" i="74"/>
  <c r="H94" i="74"/>
  <c r="H87" i="74"/>
  <c r="H74" i="74"/>
  <c r="H67" i="74"/>
  <c r="H117" i="74" s="1"/>
  <c r="H54" i="74"/>
  <c r="H141" i="74" s="1"/>
  <c r="H41" i="74"/>
  <c r="H47" i="74" s="1"/>
  <c r="H140" i="74" s="1"/>
  <c r="H76" i="78" l="1"/>
  <c r="H118" i="78" s="1"/>
  <c r="I75" i="78"/>
  <c r="I88" i="80"/>
  <c r="I67" i="80"/>
  <c r="I117" i="80" s="1"/>
  <c r="I104" i="78"/>
  <c r="H89" i="77"/>
  <c r="H119" i="77" s="1"/>
  <c r="H89" i="78"/>
  <c r="H119" i="78" s="1"/>
  <c r="H123" i="78" s="1"/>
  <c r="I97" i="80"/>
  <c r="I99" i="80" s="1"/>
  <c r="I120" i="80" s="1"/>
  <c r="H88" i="74"/>
  <c r="H89" i="74" s="1"/>
  <c r="H119" i="74" s="1"/>
  <c r="H97" i="74"/>
  <c r="H99" i="74" s="1"/>
  <c r="H120" i="74" s="1"/>
  <c r="H104" i="74"/>
  <c r="H107" i="74" s="1"/>
  <c r="H121" i="74" s="1"/>
  <c r="H75" i="74"/>
  <c r="H76" i="74" s="1"/>
  <c r="H118" i="74" s="1"/>
  <c r="I74" i="80"/>
  <c r="I76" i="80" s="1"/>
  <c r="I118" i="80" s="1"/>
  <c r="I104" i="80"/>
  <c r="I107" i="80" s="1"/>
  <c r="I121" i="80" s="1"/>
  <c r="H107" i="80"/>
  <c r="H121" i="80" s="1"/>
  <c r="I87" i="80"/>
  <c r="H76" i="80"/>
  <c r="H118" i="80" s="1"/>
  <c r="I99" i="79"/>
  <c r="I120" i="79" s="1"/>
  <c r="I104" i="79"/>
  <c r="I107" i="79" s="1"/>
  <c r="I121" i="79" s="1"/>
  <c r="H107" i="79"/>
  <c r="H121" i="79" s="1"/>
  <c r="I87" i="79"/>
  <c r="I89" i="79" s="1"/>
  <c r="I119" i="79" s="1"/>
  <c r="I67" i="79"/>
  <c r="I117" i="79" s="1"/>
  <c r="H76" i="79"/>
  <c r="H118" i="79" s="1"/>
  <c r="I74" i="79"/>
  <c r="I76" i="79" s="1"/>
  <c r="I118" i="79" s="1"/>
  <c r="I107" i="78"/>
  <c r="I121" i="78" s="1"/>
  <c r="I74" i="78"/>
  <c r="I76" i="78" s="1"/>
  <c r="I118" i="78" s="1"/>
  <c r="I67" i="78"/>
  <c r="I117" i="78" s="1"/>
  <c r="I87" i="78"/>
  <c r="I89" i="78" s="1"/>
  <c r="I119" i="78" s="1"/>
  <c r="I99" i="78"/>
  <c r="I120" i="78" s="1"/>
  <c r="I99" i="77"/>
  <c r="I120" i="77" s="1"/>
  <c r="H107" i="77"/>
  <c r="H121" i="77" s="1"/>
  <c r="I104" i="77"/>
  <c r="I107" i="77" s="1"/>
  <c r="I121" i="77" s="1"/>
  <c r="I67" i="77"/>
  <c r="I117" i="77" s="1"/>
  <c r="I87" i="77"/>
  <c r="I89" i="77" s="1"/>
  <c r="I119" i="77" s="1"/>
  <c r="I74" i="77"/>
  <c r="I76" i="77" s="1"/>
  <c r="I118" i="77" s="1"/>
  <c r="I82" i="75"/>
  <c r="I73" i="75"/>
  <c r="I63" i="75"/>
  <c r="H139" i="75"/>
  <c r="I96" i="75"/>
  <c r="I81" i="75"/>
  <c r="I72" i="75"/>
  <c r="I62" i="75"/>
  <c r="I84" i="75"/>
  <c r="I103" i="75"/>
  <c r="I95" i="75"/>
  <c r="I71" i="75"/>
  <c r="I61" i="75"/>
  <c r="I65" i="75"/>
  <c r="I60" i="75"/>
  <c r="I106" i="75"/>
  <c r="I64" i="75"/>
  <c r="I86" i="75"/>
  <c r="I59" i="75"/>
  <c r="I93" i="75"/>
  <c r="I85" i="75"/>
  <c r="I66" i="75"/>
  <c r="I105" i="75"/>
  <c r="I83" i="75"/>
  <c r="I98" i="75"/>
  <c r="I97" i="75"/>
  <c r="I94" i="75"/>
  <c r="H75" i="75"/>
  <c r="I75" i="75" s="1"/>
  <c r="H99" i="75"/>
  <c r="H120" i="75" s="1"/>
  <c r="H88" i="75"/>
  <c r="H104" i="75"/>
  <c r="H117" i="75"/>
  <c r="H38" i="74"/>
  <c r="I106" i="74" s="1"/>
  <c r="H145" i="56"/>
  <c r="H135" i="56"/>
  <c r="H134" i="56"/>
  <c r="I113" i="56"/>
  <c r="I122" i="56" s="1"/>
  <c r="H113" i="56"/>
  <c r="H122" i="56" s="1"/>
  <c r="H98" i="56"/>
  <c r="H94" i="56"/>
  <c r="H87" i="56"/>
  <c r="H74" i="56"/>
  <c r="H67" i="56"/>
  <c r="H97" i="56" s="1"/>
  <c r="H54" i="56"/>
  <c r="H141" i="56" s="1"/>
  <c r="H41" i="56"/>
  <c r="H47" i="56" s="1"/>
  <c r="H140" i="56" s="1"/>
  <c r="H38" i="56"/>
  <c r="I113" i="67"/>
  <c r="I122" i="67" s="1"/>
  <c r="H113" i="67"/>
  <c r="H122" i="67" s="1"/>
  <c r="H94" i="67"/>
  <c r="H98" i="67"/>
  <c r="H87" i="67"/>
  <c r="H74" i="67"/>
  <c r="H54" i="67"/>
  <c r="H141" i="67" s="1"/>
  <c r="H41" i="67"/>
  <c r="H47" i="67" s="1"/>
  <c r="H140" i="67" s="1"/>
  <c r="I89" i="80" l="1"/>
  <c r="I119" i="80" s="1"/>
  <c r="H123" i="77"/>
  <c r="I72" i="74"/>
  <c r="I63" i="74"/>
  <c r="I65" i="74"/>
  <c r="H88" i="56"/>
  <c r="H75" i="56"/>
  <c r="I75" i="74"/>
  <c r="H123" i="74"/>
  <c r="H123" i="79"/>
  <c r="I73" i="74"/>
  <c r="I59" i="74"/>
  <c r="I104" i="74"/>
  <c r="I82" i="74"/>
  <c r="I81" i="74"/>
  <c r="I88" i="74"/>
  <c r="I64" i="74"/>
  <c r="I66" i="74"/>
  <c r="I94" i="74"/>
  <c r="I83" i="74"/>
  <c r="I85" i="74"/>
  <c r="I62" i="74"/>
  <c r="I105" i="74"/>
  <c r="H139" i="74"/>
  <c r="I84" i="74"/>
  <c r="I98" i="74"/>
  <c r="I61" i="74"/>
  <c r="I71" i="74"/>
  <c r="I60" i="74"/>
  <c r="I96" i="74"/>
  <c r="I95" i="74"/>
  <c r="I103" i="74"/>
  <c r="I93" i="74"/>
  <c r="H123" i="80"/>
  <c r="I123" i="80"/>
  <c r="I123" i="79"/>
  <c r="I123" i="78"/>
  <c r="I123" i="77"/>
  <c r="I87" i="75"/>
  <c r="H76" i="75"/>
  <c r="H118" i="75" s="1"/>
  <c r="I99" i="75"/>
  <c r="I120" i="75" s="1"/>
  <c r="I67" i="75"/>
  <c r="I117" i="75" s="1"/>
  <c r="I74" i="75"/>
  <c r="I76" i="75" s="1"/>
  <c r="I118" i="75" s="1"/>
  <c r="I104" i="75"/>
  <c r="I107" i="75" s="1"/>
  <c r="I121" i="75" s="1"/>
  <c r="H107" i="75"/>
  <c r="H121" i="75" s="1"/>
  <c r="I88" i="75"/>
  <c r="H89" i="75"/>
  <c r="H119" i="75" s="1"/>
  <c r="I97" i="74"/>
  <c r="I86" i="74"/>
  <c r="I82" i="56"/>
  <c r="I103" i="56"/>
  <c r="I59" i="56"/>
  <c r="I84" i="56"/>
  <c r="I95" i="56"/>
  <c r="I71" i="56"/>
  <c r="I65" i="56"/>
  <c r="I60" i="56"/>
  <c r="I106" i="56"/>
  <c r="I93" i="56"/>
  <c r="I66" i="56"/>
  <c r="I61" i="56"/>
  <c r="I85" i="56"/>
  <c r="I97" i="56"/>
  <c r="I98" i="56"/>
  <c r="H99" i="56"/>
  <c r="H120" i="56" s="1"/>
  <c r="I64" i="56"/>
  <c r="I83" i="56"/>
  <c r="I105" i="56"/>
  <c r="I86" i="56"/>
  <c r="I94" i="56"/>
  <c r="I62" i="56"/>
  <c r="I72" i="56"/>
  <c r="I81" i="56"/>
  <c r="I96" i="56"/>
  <c r="H104" i="56"/>
  <c r="H117" i="56"/>
  <c r="H139" i="56"/>
  <c r="I63" i="56"/>
  <c r="I73" i="56"/>
  <c r="I87" i="74" l="1"/>
  <c r="I88" i="56"/>
  <c r="H89" i="56"/>
  <c r="H119" i="56" s="1"/>
  <c r="H76" i="56"/>
  <c r="H118" i="56" s="1"/>
  <c r="I75" i="56"/>
  <c r="I67" i="74"/>
  <c r="I117" i="74" s="1"/>
  <c r="I74" i="74"/>
  <c r="I76" i="74" s="1"/>
  <c r="I118" i="74" s="1"/>
  <c r="H123" i="75"/>
  <c r="I89" i="74"/>
  <c r="I119" i="74" s="1"/>
  <c r="I67" i="56"/>
  <c r="I117" i="56" s="1"/>
  <c r="I107" i="74"/>
  <c r="I121" i="74" s="1"/>
  <c r="I99" i="74"/>
  <c r="I120" i="74" s="1"/>
  <c r="H142" i="80"/>
  <c r="I125" i="80"/>
  <c r="H142" i="79"/>
  <c r="I125" i="79"/>
  <c r="H142" i="78"/>
  <c r="I125" i="78"/>
  <c r="H142" i="77"/>
  <c r="I125" i="77"/>
  <c r="I89" i="75"/>
  <c r="I119" i="75" s="1"/>
  <c r="I123" i="75" s="1"/>
  <c r="I87" i="56"/>
  <c r="I89" i="56" s="1"/>
  <c r="I119" i="56" s="1"/>
  <c r="I74" i="56"/>
  <c r="I99" i="56"/>
  <c r="I120" i="56" s="1"/>
  <c r="I104" i="56"/>
  <c r="I107" i="56" s="1"/>
  <c r="I121" i="56" s="1"/>
  <c r="H107" i="56"/>
  <c r="H121" i="56" s="1"/>
  <c r="I76" i="56" l="1"/>
  <c r="I118" i="56" s="1"/>
  <c r="H123" i="56"/>
  <c r="I123" i="74"/>
  <c r="H142" i="74" s="1"/>
  <c r="I123" i="56"/>
  <c r="I125" i="56" s="1"/>
  <c r="I129" i="80"/>
  <c r="I135" i="80"/>
  <c r="I129" i="79"/>
  <c r="I135" i="79"/>
  <c r="I135" i="78"/>
  <c r="I129" i="78"/>
  <c r="I135" i="77"/>
  <c r="I129" i="77"/>
  <c r="H142" i="75"/>
  <c r="I125" i="75"/>
  <c r="I125" i="74" l="1"/>
  <c r="I129" i="74" s="1"/>
  <c r="I130" i="74" s="1"/>
  <c r="I133" i="74" s="1"/>
  <c r="H142" i="56"/>
  <c r="I130" i="80"/>
  <c r="I133" i="80" s="1"/>
  <c r="I130" i="79"/>
  <c r="I130" i="78"/>
  <c r="I133" i="78" s="1"/>
  <c r="I130" i="77"/>
  <c r="I129" i="75"/>
  <c r="I135" i="75"/>
  <c r="I135" i="56"/>
  <c r="I129" i="56"/>
  <c r="I135" i="74" l="1"/>
  <c r="I132" i="80"/>
  <c r="I131" i="80"/>
  <c r="I131" i="79"/>
  <c r="I133" i="79"/>
  <c r="I132" i="79"/>
  <c r="I131" i="78"/>
  <c r="I132" i="78"/>
  <c r="I133" i="77"/>
  <c r="I132" i="77"/>
  <c r="I131" i="77"/>
  <c r="I130" i="75"/>
  <c r="I132" i="74"/>
  <c r="I131" i="74"/>
  <c r="I130" i="56"/>
  <c r="I132" i="56" s="1"/>
  <c r="I134" i="78" l="1"/>
  <c r="H143" i="78" s="1"/>
  <c r="H144" i="78" s="1"/>
  <c r="H149" i="78" s="1"/>
  <c r="H151" i="78" s="1"/>
  <c r="I134" i="80"/>
  <c r="H143" i="80" s="1"/>
  <c r="H144" i="80" s="1"/>
  <c r="H146" i="80" s="1"/>
  <c r="I134" i="79"/>
  <c r="H143" i="79" s="1"/>
  <c r="H144" i="79" s="1"/>
  <c r="H149" i="79" s="1"/>
  <c r="H151" i="79" s="1"/>
  <c r="I134" i="77"/>
  <c r="H143" i="77" s="1"/>
  <c r="H144" i="77" s="1"/>
  <c r="H149" i="77" s="1"/>
  <c r="H151" i="77" s="1"/>
  <c r="I132" i="75"/>
  <c r="I133" i="75"/>
  <c r="I131" i="75"/>
  <c r="I134" i="74"/>
  <c r="H143" i="74" s="1"/>
  <c r="H144" i="74" s="1"/>
  <c r="H149" i="74" s="1"/>
  <c r="H151" i="74" s="1"/>
  <c r="I131" i="56"/>
  <c r="I133" i="56"/>
  <c r="H146" i="78" l="1"/>
  <c r="H146" i="74"/>
  <c r="H149" i="80"/>
  <c r="H151" i="80" s="1"/>
  <c r="H146" i="79"/>
  <c r="H146" i="77"/>
  <c r="I134" i="75"/>
  <c r="H143" i="75" s="1"/>
  <c r="H144" i="75" s="1"/>
  <c r="H149" i="75" s="1"/>
  <c r="H151" i="75" s="1"/>
  <c r="I134" i="56"/>
  <c r="H143" i="56" s="1"/>
  <c r="H144" i="56" s="1"/>
  <c r="H146" i="56" l="1"/>
  <c r="H149" i="56"/>
  <c r="H151" i="56" s="1"/>
  <c r="H146" i="75"/>
  <c r="H145" i="67" l="1"/>
  <c r="H135" i="67"/>
  <c r="H134" i="67"/>
  <c r="H67" i="67"/>
  <c r="H117" i="67" s="1"/>
  <c r="H38" i="67"/>
  <c r="H139" i="67" s="1"/>
  <c r="H97" i="67" l="1"/>
  <c r="H88" i="67"/>
  <c r="H104" i="67"/>
  <c r="I82" i="67"/>
  <c r="I96" i="67"/>
  <c r="I81" i="67"/>
  <c r="I106" i="67"/>
  <c r="I95" i="67"/>
  <c r="I83" i="67"/>
  <c r="I86" i="67"/>
  <c r="I85" i="67"/>
  <c r="I84" i="67"/>
  <c r="I105" i="67"/>
  <c r="I93" i="67"/>
  <c r="I103" i="67"/>
  <c r="I98" i="67"/>
  <c r="I94" i="67"/>
  <c r="H75" i="67"/>
  <c r="H76" i="67" s="1"/>
  <c r="H118" i="67" s="1"/>
  <c r="I64" i="67"/>
  <c r="I63" i="67"/>
  <c r="I62" i="67"/>
  <c r="I65" i="67"/>
  <c r="I61" i="67"/>
  <c r="I60" i="67"/>
  <c r="I73" i="67"/>
  <c r="I59" i="67"/>
  <c r="I66" i="67"/>
  <c r="I72" i="67"/>
  <c r="I71" i="67"/>
  <c r="I74" i="67" l="1"/>
  <c r="I87" i="67"/>
  <c r="H107" i="67"/>
  <c r="H121" i="67" s="1"/>
  <c r="I104" i="67"/>
  <c r="I107" i="67" s="1"/>
  <c r="I121" i="67" s="1"/>
  <c r="I88" i="67"/>
  <c r="H89" i="67"/>
  <c r="H119" i="67" s="1"/>
  <c r="H99" i="67"/>
  <c r="H120" i="67" s="1"/>
  <c r="I97" i="67"/>
  <c r="I99" i="67" s="1"/>
  <c r="I120" i="67" s="1"/>
  <c r="I75" i="67"/>
  <c r="I76" i="67" l="1"/>
  <c r="I118" i="67" s="1"/>
  <c r="H123" i="67"/>
  <c r="I89" i="67"/>
  <c r="I119" i="67" s="1"/>
  <c r="I67" i="67"/>
  <c r="I117" i="67" s="1"/>
  <c r="I123" i="67" l="1"/>
  <c r="I125" i="67" s="1"/>
  <c r="F12" i="57"/>
  <c r="F11" i="57"/>
  <c r="F10" i="57"/>
  <c r="F9" i="57"/>
  <c r="F8" i="57"/>
  <c r="F7" i="57"/>
  <c r="F6" i="57"/>
  <c r="F5" i="57"/>
  <c r="H142" i="67" l="1"/>
  <c r="I129" i="67"/>
  <c r="I135" i="67"/>
  <c r="I130" i="67" l="1"/>
  <c r="I133" i="67" s="1"/>
  <c r="I131" i="67" l="1"/>
  <c r="I132" i="67"/>
  <c r="I134" i="67" l="1"/>
  <c r="H143" i="67" l="1"/>
  <c r="H144" i="67" s="1"/>
  <c r="H149" i="67" s="1"/>
  <c r="H151" i="67" s="1"/>
  <c r="H146" i="67" l="1"/>
</calcChain>
</file>

<file path=xl/sharedStrings.xml><?xml version="1.0" encoding="utf-8"?>
<sst xmlns="http://schemas.openxmlformats.org/spreadsheetml/2006/main" count="2178" uniqueCount="185">
  <si>
    <t>A</t>
  </si>
  <si>
    <t>B</t>
  </si>
  <si>
    <t>Município/UF</t>
  </si>
  <si>
    <t>C</t>
  </si>
  <si>
    <t>Ano Acordo, Convenção ou Sentença Normativa em Dissídio Coletivo</t>
  </si>
  <si>
    <t>D</t>
  </si>
  <si>
    <t>Data base da categoria (dia/mês/ano)</t>
  </si>
  <si>
    <t>Salário Base</t>
  </si>
  <si>
    <t>Transporte</t>
  </si>
  <si>
    <t>%</t>
  </si>
  <si>
    <t>INSS</t>
  </si>
  <si>
    <t>SESI ou SESC</t>
  </si>
  <si>
    <t>SENAI ou SENAC</t>
  </si>
  <si>
    <t>INCRA</t>
  </si>
  <si>
    <t>Salário Educação</t>
  </si>
  <si>
    <t>FGTS</t>
  </si>
  <si>
    <t>SEBRAE</t>
  </si>
  <si>
    <t>Lucro</t>
  </si>
  <si>
    <t>Homem/Mês</t>
  </si>
  <si>
    <t>GOVERNO DO ESTADO DO PIAUÍ</t>
  </si>
  <si>
    <t>Seguro de Vida</t>
  </si>
  <si>
    <t>Descrição</t>
  </si>
  <si>
    <t>Dados complementares para composição dos custos referentes à mão de obra</t>
  </si>
  <si>
    <t>Tipo de serviço</t>
  </si>
  <si>
    <t>R$</t>
  </si>
  <si>
    <t>Aviso Prévio Indenizado</t>
  </si>
  <si>
    <t>Aviso Prévio Trabalhado</t>
  </si>
  <si>
    <t>E</t>
  </si>
  <si>
    <t>F</t>
  </si>
  <si>
    <t>Participação no Vale Transporte %</t>
  </si>
  <si>
    <t>Modalidade de Licitação</t>
  </si>
  <si>
    <t>G</t>
  </si>
  <si>
    <t>H</t>
  </si>
  <si>
    <t>Teresina</t>
  </si>
  <si>
    <t>I</t>
  </si>
  <si>
    <t>Auxílio Alimentação</t>
  </si>
  <si>
    <t>Incidência do FGTS sobre Aviso Prévio Indenizado</t>
  </si>
  <si>
    <t>4.1</t>
  </si>
  <si>
    <t>4.2</t>
  </si>
  <si>
    <t>Nº Processo</t>
  </si>
  <si>
    <t>Terceirização de Mão de Obra</t>
  </si>
  <si>
    <t>Adicional de Periculosidade</t>
  </si>
  <si>
    <t>Adicional Noturno</t>
  </si>
  <si>
    <t>Hora Noturna Adicional</t>
  </si>
  <si>
    <t>Categoria Profissional (vinculada à execução contratual)</t>
  </si>
  <si>
    <t>Percentagem e Valor</t>
  </si>
  <si>
    <t>Salário Normativo da Categoria Profissional R$</t>
  </si>
  <si>
    <t>Quantidade Homem/Mês por Posto</t>
  </si>
  <si>
    <t>Quantidade de Postos</t>
  </si>
  <si>
    <t xml:space="preserve"> Unidade de Medida</t>
  </si>
  <si>
    <t>Ano e nº da Liberação</t>
  </si>
  <si>
    <t>Valor do Vale Transporte Requerido R$</t>
  </si>
  <si>
    <t>Intrajornada</t>
  </si>
  <si>
    <t>Nº do Contrato</t>
  </si>
  <si>
    <t>Órgão/Entidade</t>
  </si>
  <si>
    <t>Contratada</t>
  </si>
  <si>
    <t>Plano de Saúde</t>
  </si>
  <si>
    <t>Auxilio Creche</t>
  </si>
  <si>
    <t>Uniforme</t>
  </si>
  <si>
    <t>Substituto na Cobertura das Ausências por Doença</t>
  </si>
  <si>
    <t>Multa sobre FGTS referente ao Aviso Prévio Trabalhado</t>
  </si>
  <si>
    <t>Outros (Especificar)</t>
  </si>
  <si>
    <t>TOTAL</t>
  </si>
  <si>
    <t>Hora Extra (não se aplica a jornada de 12x36 hs, conforme art. 59A, parágrafo Único da CLT)</t>
  </si>
  <si>
    <t>DSR sobre Intrajornada</t>
  </si>
  <si>
    <t>Data do final da vigência do Contrato (Data limite para pedido de repactuação)</t>
  </si>
  <si>
    <t>Outros (especificar)</t>
  </si>
  <si>
    <t>Valor ajustado-CGE</t>
  </si>
  <si>
    <t>Data da apresentação do pedido de contratação</t>
  </si>
  <si>
    <t>Multa do FGTS sobre aviso prévio indenizado</t>
  </si>
  <si>
    <t>DISCRIMINAÇÃO DOS SERVIÇOS (DADOS REFERENTES À LICITAÇÃO/CONTRATAÇÃO)</t>
  </si>
  <si>
    <t>PLANILHA DE CUSTOS E FORMAÇÃO DE PREÇOS</t>
  </si>
  <si>
    <t xml:space="preserve">13º (décimo terceiro) Salário </t>
  </si>
  <si>
    <t>Substituto na cobertura de  Férias</t>
  </si>
  <si>
    <t>Substituto na cobertura de  Ausências Legais</t>
  </si>
  <si>
    <t>Substituto na cobertura de  Licença-Paternidade</t>
  </si>
  <si>
    <t>Substituto na cobertura de  Ausência por acidente de trabalho</t>
  </si>
  <si>
    <t>Utensilios e equipamentos</t>
  </si>
  <si>
    <t xml:space="preserve">QUADRO RESUMO DO CUSTO POR EMPREGADO </t>
  </si>
  <si>
    <t>Mão-de-obra vinculada à execução contratual (valor por empregado)</t>
  </si>
  <si>
    <t>Pregão Eletrônico Nº 08/2020 - SEADPREV</t>
  </si>
  <si>
    <t>Adicional de Insalubridade</t>
  </si>
  <si>
    <t>Órgãos e Entidades da administração direta e indireta do Poder Executivo Estadual</t>
  </si>
  <si>
    <t>-</t>
  </si>
  <si>
    <t>SECRETARIA DE ESTADO DA FAZENDA DO PIAUÍ - SEFAZ</t>
  </si>
  <si>
    <t>NOME</t>
  </si>
  <si>
    <t>LOTE</t>
  </si>
  <si>
    <t>Tributos Municipais: ISS = 5,00%</t>
  </si>
  <si>
    <t>Nº da Ata de Registro de Preços/Lote/Item</t>
  </si>
  <si>
    <t>Salário Mínimo Nacional R$</t>
  </si>
  <si>
    <t>CONTROLADORIA-GERAL DO ESTADO (CGE-PI)</t>
  </si>
  <si>
    <t>Quantidade de Vales Transporte</t>
  </si>
  <si>
    <t>Benefícios e Despesas Indiretas (BDI)</t>
  </si>
  <si>
    <t>Quantidade de Homens/Posto</t>
  </si>
  <si>
    <t>Valor Unitário do Posto de Trabalho</t>
  </si>
  <si>
    <t>GLOSA DE PLANO DE SAÚDE - VALOR DE REFERÊNCIA</t>
  </si>
  <si>
    <t>VALOR DO POSTO (R$)</t>
  </si>
  <si>
    <t>Materiais</t>
  </si>
  <si>
    <t>VALOR POR EMPREGADO (R$)</t>
  </si>
  <si>
    <t>VALOR PLANO DE SAUDE
A GLOSAR POR EMPREGADO (R$)</t>
  </si>
  <si>
    <t>Valor Total por Empregado</t>
  </si>
  <si>
    <t>A) Valor Empregado COM Plano</t>
  </si>
  <si>
    <t>Valor a GLOSAR: A - B</t>
  </si>
  <si>
    <t>Auxiliar Administrativo</t>
  </si>
  <si>
    <t>Capataz 44h</t>
  </si>
  <si>
    <t>Cozinheiro</t>
  </si>
  <si>
    <t>Eletricista Alta Tensão</t>
  </si>
  <si>
    <t>Jardineiro</t>
  </si>
  <si>
    <t>Motorista de Veículo Pesado</t>
  </si>
  <si>
    <t>Secretária Nível Médio</t>
  </si>
  <si>
    <t>Técnico Operacional Nível Médio</t>
  </si>
  <si>
    <t>06</t>
  </si>
  <si>
    <t>EMPREGADOS POR POSTO</t>
  </si>
  <si>
    <t>CAPATAZ 44h</t>
  </si>
  <si>
    <t>LOTE 15 - Capataz 44h</t>
  </si>
  <si>
    <t>LOTE 06 - Auxiliar Administrativo</t>
  </si>
  <si>
    <t>AUXILIAR ADMINISTRATIVO</t>
  </si>
  <si>
    <t>LIMPSERV LTDA</t>
  </si>
  <si>
    <t>Equipamentos proteção individual - EPI</t>
  </si>
  <si>
    <t xml:space="preserve">Submódulo 4.1 - Encargos Previdenciários (GPS), Fundo de Garantia por Tempo de Serviço (FGTS) e outras Contribuições. </t>
  </si>
  <si>
    <t>Submódulo 4.2 - 13º (décimo terceiro) salário, Férias e Adicional de Férias.</t>
  </si>
  <si>
    <t xml:space="preserve">Férias </t>
  </si>
  <si>
    <t>Adicional de Férias (Art. 7º CF, inciso XVII)</t>
  </si>
  <si>
    <t>Subtotal</t>
  </si>
  <si>
    <t>Incidência do Submódulo 4.1 sobre 13º Salário e Férias com seu adicional</t>
  </si>
  <si>
    <t xml:space="preserve">Submódulo 4.3 - Substituto nas Ausências Legais </t>
  </si>
  <si>
    <t>Terço Constitucional do Substituto na Cobertura de Férias</t>
  </si>
  <si>
    <t>Incidência dos Encargos do Submódulo 4.1 sobre Substituto nas Ausências Legais</t>
  </si>
  <si>
    <t>Submódulo 4.4 - Provisão para Rescisão</t>
  </si>
  <si>
    <t xml:space="preserve">Incidência dos Encargos do Submódulo 4.1 sobre Aviso Prévio Trabalhado </t>
  </si>
  <si>
    <t>Submódulo 4.5 - Afastamento Maternidade</t>
  </si>
  <si>
    <t>Férias sobre Licença Gestante (Afastamento Maternidade )</t>
  </si>
  <si>
    <t>Incidência dos Encargos do Submódulo 4.1 sobre Férias sobre Licença Gestante</t>
  </si>
  <si>
    <t>Encargos Patronais e FGTS não Ressarcidos sobre Salário Maternidade</t>
  </si>
  <si>
    <t>13º Salário sobre Licença Gestante</t>
  </si>
  <si>
    <t>Submódulo 4.6 - Afastamento Maternidade</t>
  </si>
  <si>
    <t>Incidência dos Encargos do Submódulo 4.1 sobre Intrajornada (exceto FGTS)</t>
  </si>
  <si>
    <t>QUADRO RESUMO DO MÓDULO 04</t>
  </si>
  <si>
    <t>MÓDULO 02 - BENEFÍCIOS MENSAIS E DIÁRIOS</t>
  </si>
  <si>
    <t>MÓDULO 01 - COMPOSIÇÃO DA REMUNERAÇÃO</t>
  </si>
  <si>
    <t>MODULO 03 - INSUMOS DIVERSOS</t>
  </si>
  <si>
    <t>MÓDULO 04 - ENCARGOS SOCIAIS E TRABALHISTAS</t>
  </si>
  <si>
    <t>4.3</t>
  </si>
  <si>
    <t>Encargos Previdenciários, FGTS e Outros</t>
  </si>
  <si>
    <t>13º Salário, Férias e Adicional de Férias</t>
  </si>
  <si>
    <t>Substituto nas Ausências Legais</t>
  </si>
  <si>
    <t>4.4</t>
  </si>
  <si>
    <t>Provisão para Rescisão</t>
  </si>
  <si>
    <t>4.5</t>
  </si>
  <si>
    <t>Afastamento Maternidade</t>
  </si>
  <si>
    <t>4.6</t>
  </si>
  <si>
    <t>Custos Indiretos (Despesas Administrativas)</t>
  </si>
  <si>
    <t>Tributos Federais: COFINS = 3,00%</t>
  </si>
  <si>
    <t>Tributos Federais: PIS = 0,65%</t>
  </si>
  <si>
    <t>B) Valor Empregado SEM Plano</t>
  </si>
  <si>
    <t>Módulo 01 - Composição da Remuneração</t>
  </si>
  <si>
    <t>Módulo 03 - Insumos Diversos</t>
  </si>
  <si>
    <t>Módulo 04 - Encargos Sociais e Trabalhistas</t>
  </si>
  <si>
    <t>Módulo 05 - Custos Indiretos, Tributos e Lucro</t>
  </si>
  <si>
    <t xml:space="preserve">Modulo 02 - Beneficios Anuais, Mensais e Diários </t>
  </si>
  <si>
    <t>MÓDULO 05 - CUSTOS INDIRETOS, TRIBUTOS E LUCRO</t>
  </si>
  <si>
    <t>(Módulo 01 + Módulo 02 + Módulo 03 + Módulo 04)</t>
  </si>
  <si>
    <t>LOTE 19 - Cozinheiro</t>
  </si>
  <si>
    <t>COZINHEIRO</t>
  </si>
  <si>
    <t>LOTE 22 - Eletricista Alta Tensão</t>
  </si>
  <si>
    <t>ELETRICISTA ALTA TENSÃO</t>
  </si>
  <si>
    <t xml:space="preserve">Adicional de Insalubridade </t>
  </si>
  <si>
    <r>
      <t xml:space="preserve">Adicional de Periculosidade </t>
    </r>
    <r>
      <rPr>
        <i/>
        <sz val="12"/>
        <rFont val="Calibri"/>
        <family val="2"/>
        <scheme val="minor"/>
      </rPr>
      <t>(30% Salário Base/CCT )</t>
    </r>
  </si>
  <si>
    <t>LOTE 28 - Jardineiro</t>
  </si>
  <si>
    <t>JARDINEIRO</t>
  </si>
  <si>
    <t>MOTORISTA DE VEÍCULO PESADO</t>
  </si>
  <si>
    <t>LOTE 37 - Motorista de Veículo Pesado</t>
  </si>
  <si>
    <t>LOTE 43 - Secretária Nível Médio</t>
  </si>
  <si>
    <t>SECRETÁRIA NÍVEL MÉDIO</t>
  </si>
  <si>
    <t>LOTE 53 - Técnico Operacional Nível Médio</t>
  </si>
  <si>
    <t>TÉCNICO OPERACIONAL NÍVEL MÉDIO</t>
  </si>
  <si>
    <t xml:space="preserve"> </t>
  </si>
  <si>
    <r>
      <t xml:space="preserve">Adicional de Insalubridade </t>
    </r>
    <r>
      <rPr>
        <i/>
        <sz val="12"/>
        <rFont val="Calibri"/>
        <family val="2"/>
        <scheme val="minor"/>
      </rPr>
      <t>(salário mínimo vigente x 20% [CCT] )</t>
    </r>
  </si>
  <si>
    <t>00313.000235/2026-15</t>
  </si>
  <si>
    <t>Riscos Ambientais do Trabalho Ajustado (RAT/SAT) = 3% x 0,50 = 1,5%</t>
  </si>
  <si>
    <t>PARECER REFERENCIAL CGE Nº 07/2026</t>
  </si>
  <si>
    <t>CCT/2026 (PI000035/2026)</t>
  </si>
  <si>
    <t>TABELA 02 - LIMPSERV: GRUPO 01 (A PARTIR DO 2º ANO DE CONTRATO /ASSINADOS ANTERIORMENTE A 2025)</t>
  </si>
  <si>
    <t>CLÁUSULA NONA - INSALUBRIDADE COZINHEIRAS/COZINHEIROS E AUXILIARES DE COZINHA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</si>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</sst>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000000"/>
      <name val="Calibri"/>
      <family val="2"/>
    </font>
    <font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</font>
    <font>
      <strike/>
      <sz val="12"/>
      <color theme="1"/>
      <name val="Calibri"/>
      <family val="2"/>
    </font>
    <font>
      <strike/>
      <sz val="12"/>
      <name val="Calibri"/>
      <family val="2"/>
    </font>
    <font>
      <i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25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right" vertical="center"/>
    </xf>
    <xf numFmtId="10" fontId="4" fillId="0" borderId="1" xfId="0" applyNumberFormat="1" applyFont="1" applyBorder="1" applyAlignment="1">
      <alignment horizontal="right" vertical="center"/>
    </xf>
    <xf numFmtId="10" fontId="4" fillId="2" borderId="1" xfId="2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right" vertical="center"/>
    </xf>
    <xf numFmtId="10" fontId="3" fillId="0" borderId="1" xfId="0" applyNumberFormat="1" applyFont="1" applyBorder="1" applyAlignment="1">
      <alignment horizontal="right" vertical="center"/>
    </xf>
    <xf numFmtId="10" fontId="11" fillId="0" borderId="1" xfId="0" applyNumberFormat="1" applyFont="1" applyBorder="1" applyAlignment="1">
      <alignment horizontal="right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3" borderId="3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2" fillId="5" borderId="5" xfId="0" applyFont="1" applyFill="1" applyBorder="1" applyAlignment="1">
      <alignment vertical="center"/>
    </xf>
    <xf numFmtId="0" fontId="2" fillId="5" borderId="12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3" fillId="3" borderId="26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2" fillId="3" borderId="26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43" fontId="6" fillId="2" borderId="25" xfId="0" applyNumberFormat="1" applyFont="1" applyFill="1" applyBorder="1" applyAlignment="1">
      <alignment horizontal="center" vertical="center"/>
    </xf>
    <xf numFmtId="43" fontId="4" fillId="2" borderId="25" xfId="0" applyNumberFormat="1" applyFont="1" applyFill="1" applyBorder="1" applyAlignment="1">
      <alignment horizontal="center" vertical="center"/>
    </xf>
    <xf numFmtId="43" fontId="4" fillId="0" borderId="25" xfId="4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 wrapText="1"/>
    </xf>
    <xf numFmtId="0" fontId="7" fillId="8" borderId="29" xfId="0" applyFont="1" applyFill="1" applyBorder="1" applyAlignment="1">
      <alignment horizontal="center" vertical="center"/>
    </xf>
    <xf numFmtId="43" fontId="8" fillId="0" borderId="25" xfId="0" applyNumberFormat="1" applyFont="1" applyBorder="1" applyAlignment="1">
      <alignment horizontal="right" vertical="center"/>
    </xf>
    <xf numFmtId="43" fontId="11" fillId="0" borderId="25" xfId="0" applyNumberFormat="1" applyFont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/>
    </xf>
    <xf numFmtId="10" fontId="4" fillId="6" borderId="5" xfId="2" applyNumberFormat="1" applyFont="1" applyFill="1" applyBorder="1" applyAlignment="1">
      <alignment horizontal="center" vertical="center"/>
    </xf>
    <xf numFmtId="43" fontId="4" fillId="6" borderId="30" xfId="0" applyNumberFormat="1" applyFont="1" applyFill="1" applyBorder="1" applyAlignment="1">
      <alignment horizontal="center" vertical="center"/>
    </xf>
    <xf numFmtId="10" fontId="11" fillId="0" borderId="38" xfId="0" applyNumberFormat="1" applyFont="1" applyBorder="1" applyAlignment="1">
      <alignment horizontal="right" vertical="center"/>
    </xf>
    <xf numFmtId="43" fontId="11" fillId="0" borderId="39" xfId="0" applyNumberFormat="1" applyFont="1" applyBorder="1" applyAlignment="1">
      <alignment horizontal="right" vertical="center"/>
    </xf>
    <xf numFmtId="0" fontId="4" fillId="6" borderId="23" xfId="0" applyFont="1" applyFill="1" applyBorder="1" applyAlignment="1">
      <alignment horizontal="left" vertical="center"/>
    </xf>
    <xf numFmtId="0" fontId="4" fillId="6" borderId="40" xfId="0" applyFont="1" applyFill="1" applyBorder="1" applyAlignment="1">
      <alignment horizontal="left" vertical="center"/>
    </xf>
    <xf numFmtId="0" fontId="4" fillId="6" borderId="41" xfId="0" applyFont="1" applyFill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8" fillId="0" borderId="9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10" fontId="3" fillId="0" borderId="0" xfId="2" applyNumberFormat="1" applyFont="1" applyFill="1" applyAlignment="1">
      <alignment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3" fontId="6" fillId="2" borderId="25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center"/>
    </xf>
    <xf numFmtId="10" fontId="7" fillId="8" borderId="44" xfId="0" applyNumberFormat="1" applyFont="1" applyFill="1" applyBorder="1" applyAlignment="1">
      <alignment horizontal="center" vertical="center"/>
    </xf>
    <xf numFmtId="10" fontId="21" fillId="8" borderId="44" xfId="0" applyNumberFormat="1" applyFont="1" applyFill="1" applyBorder="1" applyAlignment="1">
      <alignment horizontal="center" vertical="center"/>
    </xf>
    <xf numFmtId="10" fontId="7" fillId="0" borderId="44" xfId="0" applyNumberFormat="1" applyFont="1" applyBorder="1" applyAlignment="1">
      <alignment horizontal="center" vertical="center"/>
    </xf>
    <xf numFmtId="10" fontId="22" fillId="0" borderId="4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44" fontId="6" fillId="0" borderId="4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4" fontId="4" fillId="0" borderId="4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4" fontId="4" fillId="0" borderId="0" xfId="0" applyNumberFormat="1" applyFont="1" applyAlignment="1">
      <alignment vertical="center"/>
    </xf>
    <xf numFmtId="0" fontId="7" fillId="0" borderId="29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43" fontId="6" fillId="0" borderId="25" xfId="0" applyNumberFormat="1" applyFont="1" applyBorder="1" applyAlignment="1">
      <alignment horizontal="right" vertical="center"/>
    </xf>
    <xf numFmtId="43" fontId="3" fillId="0" borderId="0" xfId="0" applyNumberFormat="1" applyFont="1" applyAlignment="1">
      <alignment vertical="center"/>
    </xf>
    <xf numFmtId="10" fontId="4" fillId="0" borderId="1" xfId="2" applyNumberFormat="1" applyFont="1" applyFill="1" applyBorder="1" applyAlignment="1">
      <alignment horizontal="center" vertical="center"/>
    </xf>
    <xf numFmtId="164" fontId="6" fillId="2" borderId="1" xfId="2" applyNumberFormat="1" applyFont="1" applyFill="1" applyBorder="1" applyAlignment="1">
      <alignment horizontal="center" vertical="center"/>
    </xf>
    <xf numFmtId="44" fontId="16" fillId="0" borderId="0" xfId="0" applyNumberFormat="1" applyFont="1" applyAlignment="1">
      <alignment vertical="center"/>
    </xf>
    <xf numFmtId="0" fontId="20" fillId="11" borderId="2" xfId="0" applyFont="1" applyFill="1" applyBorder="1" applyAlignment="1">
      <alignment horizontal="center" vertical="center" wrapText="1"/>
    </xf>
    <xf numFmtId="0" fontId="20" fillId="11" borderId="3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left" vertical="center"/>
    </xf>
    <xf numFmtId="0" fontId="4" fillId="5" borderId="32" xfId="0" applyFont="1" applyFill="1" applyBorder="1" applyAlignment="1">
      <alignment horizontal="left" vertical="center"/>
    </xf>
    <xf numFmtId="0" fontId="4" fillId="5" borderId="33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43" fontId="4" fillId="3" borderId="1" xfId="0" applyNumberFormat="1" applyFont="1" applyFill="1" applyBorder="1" applyAlignment="1">
      <alignment horizontal="right" vertical="center" wrapText="1"/>
    </xf>
    <xf numFmtId="43" fontId="4" fillId="3" borderId="25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25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43" fontId="2" fillId="3" borderId="1" xfId="1" applyFont="1" applyFill="1" applyBorder="1" applyAlignment="1">
      <alignment horizontal="center" vertical="center"/>
    </xf>
    <xf numFmtId="43" fontId="2" fillId="3" borderId="25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3" fontId="6" fillId="0" borderId="1" xfId="0" applyNumberFormat="1" applyFont="1" applyBorder="1" applyAlignment="1">
      <alignment horizontal="right" vertical="center" wrapText="1"/>
    </xf>
    <xf numFmtId="43" fontId="6" fillId="0" borderId="2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22" xfId="0" applyNumberFormat="1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22" xfId="0" applyNumberFormat="1" applyFont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43" fontId="3" fillId="0" borderId="25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3" fontId="6" fillId="0" borderId="1" xfId="0" applyNumberFormat="1" applyFont="1" applyBorder="1" applyAlignment="1">
      <alignment horizontal="right" vertical="center"/>
    </xf>
    <xf numFmtId="43" fontId="6" fillId="0" borderId="25" xfId="0" applyNumberFormat="1" applyFont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43" fontId="6" fillId="2" borderId="2" xfId="0" applyNumberFormat="1" applyFont="1" applyFill="1" applyBorder="1" applyAlignment="1">
      <alignment vertical="center"/>
    </xf>
    <xf numFmtId="43" fontId="6" fillId="2" borderId="22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43" fontId="6" fillId="2" borderId="1" xfId="0" applyNumberFormat="1" applyFont="1" applyFill="1" applyBorder="1" applyAlignment="1">
      <alignment horizontal="right" vertical="center"/>
    </xf>
    <xf numFmtId="43" fontId="6" fillId="2" borderId="25" xfId="0" applyNumberFormat="1" applyFont="1" applyFill="1" applyBorder="1" applyAlignment="1">
      <alignment horizontal="right" vertical="center"/>
    </xf>
    <xf numFmtId="43" fontId="6" fillId="0" borderId="2" xfId="0" applyNumberFormat="1" applyFont="1" applyBorder="1" applyAlignment="1">
      <alignment horizontal="right" vertical="center"/>
    </xf>
    <xf numFmtId="43" fontId="6" fillId="0" borderId="22" xfId="0" applyNumberFormat="1" applyFont="1" applyBorder="1" applyAlignment="1">
      <alignment horizontal="right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3" fontId="4" fillId="0" borderId="1" xfId="0" applyNumberFormat="1" applyFont="1" applyBorder="1" applyAlignment="1">
      <alignment horizontal="right" vertical="center"/>
    </xf>
    <xf numFmtId="43" fontId="4" fillId="0" borderId="25" xfId="0" applyNumberFormat="1" applyFont="1" applyBorder="1" applyAlignment="1">
      <alignment horizontal="right" vertical="center"/>
    </xf>
    <xf numFmtId="43" fontId="6" fillId="0" borderId="2" xfId="4" applyFont="1" applyFill="1" applyBorder="1" applyAlignment="1">
      <alignment horizontal="right" vertical="center"/>
    </xf>
    <xf numFmtId="43" fontId="6" fillId="0" borderId="22" xfId="4" applyFont="1" applyFill="1" applyBorder="1" applyAlignment="1">
      <alignment horizontal="right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6" borderId="34" xfId="0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4" fillId="5" borderId="31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0" applyNumberFormat="1" applyFont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4" fillId="10" borderId="13" xfId="0" applyFont="1" applyFill="1" applyBorder="1" applyAlignment="1">
      <alignment horizontal="center" vertical="center"/>
    </xf>
    <xf numFmtId="0" fontId="14" fillId="10" borderId="14" xfId="0" applyFont="1" applyFill="1" applyBorder="1" applyAlignment="1">
      <alignment horizontal="center" vertical="center"/>
    </xf>
    <xf numFmtId="0" fontId="14" fillId="10" borderId="15" xfId="0" applyFont="1" applyFill="1" applyBorder="1" applyAlignment="1">
      <alignment horizontal="center" vertical="center"/>
    </xf>
    <xf numFmtId="0" fontId="2" fillId="7" borderId="43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43" fontId="2" fillId="7" borderId="43" xfId="0" applyNumberFormat="1" applyFont="1" applyFill="1" applyBorder="1" applyAlignment="1">
      <alignment horizontal="center" vertical="center"/>
    </xf>
    <xf numFmtId="43" fontId="2" fillId="7" borderId="15" xfId="0" applyNumberFormat="1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43" fontId="2" fillId="7" borderId="32" xfId="0" applyNumberFormat="1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44" fontId="11" fillId="0" borderId="42" xfId="0" applyNumberFormat="1" applyFont="1" applyBorder="1" applyAlignment="1">
      <alignment horizontal="left" vertical="center"/>
    </xf>
    <xf numFmtId="44" fontId="11" fillId="0" borderId="12" xfId="0" applyNumberFormat="1" applyFont="1" applyBorder="1" applyAlignment="1">
      <alignment horizontal="left" vertical="center"/>
    </xf>
    <xf numFmtId="44" fontId="11" fillId="0" borderId="6" xfId="0" applyNumberFormat="1" applyFont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3" fillId="0" borderId="10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43" fontId="6" fillId="0" borderId="2" xfId="0" applyNumberFormat="1" applyFont="1" applyBorder="1" applyAlignment="1">
      <alignment vertical="center"/>
    </xf>
    <xf numFmtId="43" fontId="6" fillId="0" borderId="22" xfId="0" applyNumberFormat="1" applyFont="1" applyBorder="1" applyAlignment="1">
      <alignment vertical="center"/>
    </xf>
  </cellXfs>
  <cellStyles count="5">
    <cellStyle name="Normal" xfId="0" builtinId="0"/>
    <cellStyle name="Normal 2" xfId="3"/>
    <cellStyle name="Porcentagem" xfId="2" builtinId="5"/>
    <cellStyle name="Vírgula" xfId="1" builtinId="3"/>
    <cellStyle name="Vírgula 2" xfId="4"/>
  </cellStyles>
  <dxfs count="0"/>
  <tableStyles count="0" defaultTableStyle="TableStyleMedium9" defaultPivotStyle="PivotStyleLight16"/>
  <colors>
    <mruColors>
      <color rgb="FFCBB9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117475</xdr:rowOff>
    </xdr:from>
    <xdr:to>
      <xdr:col>1</xdr:col>
      <xdr:colOff>923636</xdr:colOff>
      <xdr:row>3</xdr:row>
      <xdr:rowOff>150091</xdr:rowOff>
    </xdr:to>
    <xdr:pic>
      <xdr:nvPicPr>
        <xdr:cNvPr id="3" name="Imagem 2" descr="C:\Users\brunosantos\Downloads\marca-pi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117475"/>
          <a:ext cx="1515340" cy="898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95389</xdr:rowOff>
    </xdr:from>
    <xdr:to>
      <xdr:col>1</xdr:col>
      <xdr:colOff>1021521</xdr:colOff>
      <xdr:row>3</xdr:row>
      <xdr:rowOff>259522</xdr:rowOff>
    </xdr:to>
    <xdr:pic>
      <xdr:nvPicPr>
        <xdr:cNvPr id="3" name="Imagem 2" descr="C:\Users\brunosantos\Downloads\marca-pi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95389"/>
          <a:ext cx="1613727" cy="1025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450023</xdr:colOff>
      <xdr:row>0</xdr:row>
      <xdr:rowOff>54666</xdr:rowOff>
    </xdr:from>
    <xdr:to>
      <xdr:col>1</xdr:col>
      <xdr:colOff>1038087</xdr:colOff>
      <xdr:row>3</xdr:row>
      <xdr:rowOff>176697</xdr:rowOff>
    </xdr:to>
    <xdr:pic>
      <xdr:nvPicPr>
        <xdr:cNvPr id="2" name="Imagem 1" descr="C:\Users\brunosantos\Downloads\marca-pi.jp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023" y="54666"/>
          <a:ext cx="1466021" cy="9834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342901</xdr:colOff>
      <xdr:row>0</xdr:row>
      <xdr:rowOff>82551</xdr:rowOff>
    </xdr:from>
    <xdr:to>
      <xdr:col>1</xdr:col>
      <xdr:colOff>894521</xdr:colOff>
      <xdr:row>3</xdr:row>
      <xdr:rowOff>149088</xdr:rowOff>
    </xdr:to>
    <xdr:pic>
      <xdr:nvPicPr>
        <xdr:cNvPr id="2" name="Imagem 1" descr="C:\Users\brunosantos\Downloads\marca-pi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82551"/>
          <a:ext cx="1429577" cy="9279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262284</xdr:colOff>
      <xdr:row>0</xdr:row>
      <xdr:rowOff>65710</xdr:rowOff>
    </xdr:from>
    <xdr:to>
      <xdr:col>1</xdr:col>
      <xdr:colOff>971826</xdr:colOff>
      <xdr:row>3</xdr:row>
      <xdr:rowOff>226393</xdr:rowOff>
    </xdr:to>
    <xdr:pic>
      <xdr:nvPicPr>
        <xdr:cNvPr id="2" name="Imagem 1" descr="C:\Users\brunosantos\Downloads\marca-pi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284" y="65710"/>
          <a:ext cx="1587499" cy="10220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302868</xdr:colOff>
      <xdr:row>0</xdr:row>
      <xdr:rowOff>86415</xdr:rowOff>
    </xdr:from>
    <xdr:to>
      <xdr:col>1</xdr:col>
      <xdr:colOff>922130</xdr:colOff>
      <xdr:row>3</xdr:row>
      <xdr:rowOff>187739</xdr:rowOff>
    </xdr:to>
    <xdr:pic>
      <xdr:nvPicPr>
        <xdr:cNvPr id="2" name="Imagem 1" descr="C:\Users\brunosantos\Downloads\marca-pi.jpg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68" y="86415"/>
          <a:ext cx="1497219" cy="9627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260351</xdr:colOff>
      <xdr:row>0</xdr:row>
      <xdr:rowOff>120651</xdr:rowOff>
    </xdr:from>
    <xdr:to>
      <xdr:col>1</xdr:col>
      <xdr:colOff>883478</xdr:colOff>
      <xdr:row>3</xdr:row>
      <xdr:rowOff>198784</xdr:rowOff>
    </xdr:to>
    <xdr:pic>
      <xdr:nvPicPr>
        <xdr:cNvPr id="2" name="Imagem 1" descr="C:\Users\brunosantos\Downloads\marca-pi.jpg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1" y="120651"/>
          <a:ext cx="1501084" cy="939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337656</xdr:colOff>
      <xdr:row>0</xdr:row>
      <xdr:rowOff>55217</xdr:rowOff>
    </xdr:from>
    <xdr:to>
      <xdr:col>1</xdr:col>
      <xdr:colOff>1016000</xdr:colOff>
      <xdr:row>3</xdr:row>
      <xdr:rowOff>172002</xdr:rowOff>
    </xdr:to>
    <xdr:pic>
      <xdr:nvPicPr>
        <xdr:cNvPr id="2" name="Imagem 1" descr="C:\Users\brunosantos\Downloads\marca-pi.jpg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656" y="55217"/>
          <a:ext cx="1556301" cy="978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L17"/>
  <sheetViews>
    <sheetView showGridLines="0" tabSelected="1" workbookViewId="0">
      <selection activeCell="H13" sqref="H13"/>
    </sheetView>
  </sheetViews>
  <sheetFormatPr defaultColWidth="9.1796875" defaultRowHeight="17" x14ac:dyDescent="0.35"/>
  <cols>
    <col min="1" max="1" width="22.81640625" style="63" customWidth="1"/>
    <col min="2" max="2" width="7" style="63" customWidth="1"/>
    <col min="3" max="3" width="40.1796875" style="63" customWidth="1"/>
    <col min="4" max="4" width="19.453125" style="64" customWidth="1"/>
    <col min="5" max="5" width="25.1796875" style="63" customWidth="1"/>
    <col min="6" max="6" width="24.453125" style="63" customWidth="1"/>
    <col min="7" max="7" width="26.1796875" style="63" bestFit="1" customWidth="1"/>
    <col min="8" max="8" width="28.1796875" style="63" customWidth="1"/>
    <col min="9" max="16384" width="9.1796875" style="63"/>
  </cols>
  <sheetData>
    <row r="1" spans="2:12" s="56" customFormat="1" ht="17.25" customHeight="1" x14ac:dyDescent="0.35">
      <c r="D1" s="60"/>
    </row>
    <row r="2" spans="2:12" s="56" customFormat="1" ht="17.25" customHeight="1" x14ac:dyDescent="0.35">
      <c r="D2" s="60"/>
    </row>
    <row r="3" spans="2:12" ht="34.5" customHeight="1" x14ac:dyDescent="0.35">
      <c r="B3" s="96" t="s">
        <v>182</v>
      </c>
      <c r="C3" s="97"/>
      <c r="D3" s="97"/>
      <c r="E3" s="97"/>
      <c r="F3" s="97"/>
      <c r="G3" s="98"/>
    </row>
    <row r="4" spans="2:12" s="64" customFormat="1" ht="51" x14ac:dyDescent="0.35">
      <c r="B4" s="57" t="s">
        <v>86</v>
      </c>
      <c r="C4" s="59" t="s">
        <v>85</v>
      </c>
      <c r="D4" s="59" t="s">
        <v>112</v>
      </c>
      <c r="E4" s="59" t="s">
        <v>98</v>
      </c>
      <c r="F4" s="57" t="s">
        <v>96</v>
      </c>
      <c r="G4" s="57" t="s">
        <v>99</v>
      </c>
    </row>
    <row r="5" spans="2:12" x14ac:dyDescent="0.35">
      <c r="B5" s="73" t="s">
        <v>111</v>
      </c>
      <c r="C5" s="65" t="s">
        <v>103</v>
      </c>
      <c r="D5" s="66">
        <v>1</v>
      </c>
      <c r="E5" s="67">
        <f>'AUXILIAR ADMINISTRATIVO'!H149</f>
        <v>4893.3035913995709</v>
      </c>
      <c r="F5" s="62">
        <f>D5*E5</f>
        <v>4893.3035913995709</v>
      </c>
      <c r="G5" s="62">
        <f>'AUXILIAR ADMINISTRATIVO'!H151</f>
        <v>65.943591399571233</v>
      </c>
    </row>
    <row r="6" spans="2:12" s="68" customFormat="1" x14ac:dyDescent="0.35">
      <c r="B6" s="58">
        <v>15</v>
      </c>
      <c r="C6" s="65" t="s">
        <v>104</v>
      </c>
      <c r="D6" s="66">
        <v>1</v>
      </c>
      <c r="E6" s="67">
        <f>'CAPATAZ 44h'!H149</f>
        <v>4061.2747546919441</v>
      </c>
      <c r="F6" s="62">
        <f t="shared" ref="F6:F12" si="0">D6*E6</f>
        <v>4061.2747546919441</v>
      </c>
      <c r="G6" s="62">
        <f>'CAPATAZ 44h'!H151</f>
        <v>66.064754691944017</v>
      </c>
    </row>
    <row r="7" spans="2:12" x14ac:dyDescent="0.35">
      <c r="B7" s="61">
        <v>19</v>
      </c>
      <c r="C7" s="65" t="s">
        <v>105</v>
      </c>
      <c r="D7" s="66">
        <v>1</v>
      </c>
      <c r="E7" s="67">
        <f>COZINHEIRO!H149</f>
        <v>4689.3451705548368</v>
      </c>
      <c r="F7" s="62">
        <f t="shared" si="0"/>
        <v>4689.3451705548368</v>
      </c>
      <c r="G7" s="62">
        <f>COZINHEIRO!H151</f>
        <v>66.065170554837096</v>
      </c>
    </row>
    <row r="8" spans="2:12" x14ac:dyDescent="0.35">
      <c r="B8" s="61">
        <v>22</v>
      </c>
      <c r="C8" s="65" t="s">
        <v>106</v>
      </c>
      <c r="D8" s="66">
        <v>1</v>
      </c>
      <c r="E8" s="67">
        <f>'ELETRICISTA ALTA TENSÃO'!H149</f>
        <v>5824.7256591625737</v>
      </c>
      <c r="F8" s="62">
        <f t="shared" si="0"/>
        <v>5824.7256591625737</v>
      </c>
      <c r="G8" s="62">
        <f>'ELETRICISTA ALTA TENSÃO'!H151</f>
        <v>66.265659162573684</v>
      </c>
      <c r="K8" s="56"/>
      <c r="L8" s="56"/>
    </row>
    <row r="9" spans="2:12" x14ac:dyDescent="0.35">
      <c r="B9" s="61">
        <v>28</v>
      </c>
      <c r="C9" s="65" t="s">
        <v>107</v>
      </c>
      <c r="D9" s="66">
        <v>1</v>
      </c>
      <c r="E9" s="67">
        <f>JARDINEIRO!H149</f>
        <v>4093.5292164166276</v>
      </c>
      <c r="F9" s="62">
        <f t="shared" si="0"/>
        <v>4093.5292164166276</v>
      </c>
      <c r="G9" s="62">
        <f>JARDINEIRO!H151</f>
        <v>66.589216416627551</v>
      </c>
    </row>
    <row r="10" spans="2:12" x14ac:dyDescent="0.35">
      <c r="B10" s="61">
        <v>37</v>
      </c>
      <c r="C10" s="65" t="s">
        <v>108</v>
      </c>
      <c r="D10" s="66">
        <v>1</v>
      </c>
      <c r="E10" s="62">
        <f>'MOTORISTA VEIC. PESADO'!H149</f>
        <v>4888.4968098756026</v>
      </c>
      <c r="F10" s="62">
        <f t="shared" si="0"/>
        <v>4888.4968098756026</v>
      </c>
      <c r="G10" s="62">
        <f>'MOTORISTA VEIC. PESADO'!H151</f>
        <v>65.876809875602703</v>
      </c>
    </row>
    <row r="11" spans="2:12" x14ac:dyDescent="0.35">
      <c r="B11" s="61">
        <v>43</v>
      </c>
      <c r="C11" s="65" t="s">
        <v>109</v>
      </c>
      <c r="D11" s="66">
        <v>1</v>
      </c>
      <c r="E11" s="67">
        <f>'SECRETÁRIA NÍVEL MÉDIO'!H149</f>
        <v>4427.6332170820979</v>
      </c>
      <c r="F11" s="62">
        <f t="shared" si="0"/>
        <v>4427.6332170820979</v>
      </c>
      <c r="G11" s="62">
        <f>'SECRETÁRIA NÍVEL MÉDIO'!H151</f>
        <v>66.243217082097544</v>
      </c>
    </row>
    <row r="12" spans="2:12" x14ac:dyDescent="0.35">
      <c r="B12" s="61">
        <v>53</v>
      </c>
      <c r="C12" s="65" t="s">
        <v>110</v>
      </c>
      <c r="D12" s="66">
        <v>1</v>
      </c>
      <c r="E12" s="67">
        <f>'TÉCNICO OPERAC. N MEDIO'!H149</f>
        <v>5363.4806553043945</v>
      </c>
      <c r="F12" s="62">
        <f t="shared" si="0"/>
        <v>5363.4806553043945</v>
      </c>
      <c r="G12" s="62">
        <f>'TÉCNICO OPERAC. N MEDIO'!H151</f>
        <v>66.070655304394677</v>
      </c>
    </row>
    <row r="15" spans="2:12" x14ac:dyDescent="0.35">
      <c r="E15" s="95"/>
    </row>
    <row r="16" spans="2:12" x14ac:dyDescent="0.35">
      <c r="E16" s="95"/>
    </row>
    <row r="17" spans="5:5" x14ac:dyDescent="0.35">
      <c r="E17" s="95"/>
    </row>
  </sheetData>
  <mergeCells count="1">
    <mergeCell ref="B3:G3"/>
  </mergeCells>
  <pageMargins left="0.51181102362204722" right="0.51181102362204722" top="0.59055118110236227" bottom="0.59055118110236227" header="0.31496062992125984" footer="0.31496062992125984"/>
  <pageSetup paperSize="9" scale="47" fitToHeight="0" orientation="landscape" r:id="rId1"/>
  <headerFooter>
    <oddHeader>&amp;A</oddHeader>
    <oddFooter>&amp;A&amp;RPágina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3"/>
  <sheetViews>
    <sheetView showGridLines="0" zoomScale="110" zoomScaleNormal="110" workbookViewId="0">
      <selection activeCell="E25" sqref="E25:G25"/>
    </sheetView>
  </sheetViews>
  <sheetFormatPr defaultColWidth="12.54296875" defaultRowHeight="15.5" x14ac:dyDescent="0.35"/>
  <cols>
    <col min="1" max="1" width="12.54296875" style="2"/>
    <col min="2" max="2" width="20.453125" style="2" customWidth="1"/>
    <col min="3" max="4" width="12.54296875" style="2" customWidth="1"/>
    <col min="5" max="5" width="12.54296875" style="2"/>
    <col min="6" max="6" width="18.81640625" style="2" customWidth="1"/>
    <col min="7" max="7" width="16.1796875" style="2" customWidth="1"/>
    <col min="8" max="8" width="20.81640625" style="2" customWidth="1"/>
    <col min="9" max="9" width="18.81640625" style="2" customWidth="1"/>
    <col min="10" max="10" width="19.1796875" style="2" bestFit="1" customWidth="1"/>
    <col min="11" max="16384" width="12.54296875" style="2"/>
  </cols>
  <sheetData>
    <row r="1" spans="1:9" ht="22.5" customHeight="1" x14ac:dyDescent="0.35">
      <c r="A1" s="26"/>
      <c r="B1" s="27"/>
      <c r="C1" s="99" t="s">
        <v>19</v>
      </c>
      <c r="D1" s="100"/>
      <c r="E1" s="100"/>
      <c r="F1" s="100"/>
      <c r="G1" s="100"/>
      <c r="H1" s="100"/>
      <c r="I1" s="101"/>
    </row>
    <row r="2" spans="1:9" ht="22.5" customHeight="1" x14ac:dyDescent="0.35">
      <c r="A2" s="28"/>
      <c r="B2" s="3"/>
      <c r="C2" s="102" t="s">
        <v>84</v>
      </c>
      <c r="D2" s="103"/>
      <c r="E2" s="103"/>
      <c r="F2" s="103"/>
      <c r="G2" s="103"/>
      <c r="H2" s="103"/>
      <c r="I2" s="104"/>
    </row>
    <row r="3" spans="1:9" ht="22.5" customHeight="1" x14ac:dyDescent="0.35">
      <c r="A3" s="28"/>
      <c r="B3" s="3"/>
      <c r="C3" s="102" t="s">
        <v>90</v>
      </c>
      <c r="D3" s="103"/>
      <c r="E3" s="103"/>
      <c r="F3" s="103"/>
      <c r="G3" s="103"/>
      <c r="H3" s="103"/>
      <c r="I3" s="104"/>
    </row>
    <row r="4" spans="1:9" ht="22.5" customHeight="1" thickBot="1" x14ac:dyDescent="0.4">
      <c r="A4" s="28"/>
      <c r="B4" s="3"/>
      <c r="C4" s="105" t="s">
        <v>71</v>
      </c>
      <c r="D4" s="106"/>
      <c r="E4" s="106"/>
      <c r="F4" s="106"/>
      <c r="G4" s="106"/>
      <c r="H4" s="106"/>
      <c r="I4" s="107"/>
    </row>
    <row r="5" spans="1:9" ht="18" customHeight="1" thickBot="1" x14ac:dyDescent="0.4">
      <c r="A5" s="108" t="s">
        <v>70</v>
      </c>
      <c r="B5" s="109"/>
      <c r="C5" s="109"/>
      <c r="D5" s="109"/>
      <c r="E5" s="109"/>
      <c r="F5" s="109"/>
      <c r="G5" s="109"/>
      <c r="H5" s="109"/>
      <c r="I5" s="110"/>
    </row>
    <row r="6" spans="1:9" x14ac:dyDescent="0.35">
      <c r="A6" s="119" t="s">
        <v>39</v>
      </c>
      <c r="B6" s="120"/>
      <c r="C6" s="120"/>
      <c r="D6" s="120"/>
      <c r="E6" s="121" t="s">
        <v>178</v>
      </c>
      <c r="F6" s="121"/>
      <c r="G6" s="121"/>
      <c r="H6" s="121"/>
      <c r="I6" s="122"/>
    </row>
    <row r="7" spans="1:9" x14ac:dyDescent="0.35">
      <c r="A7" s="111" t="s">
        <v>54</v>
      </c>
      <c r="B7" s="112"/>
      <c r="C7" s="112"/>
      <c r="D7" s="112"/>
      <c r="E7" s="113" t="s">
        <v>82</v>
      </c>
      <c r="F7" s="113"/>
      <c r="G7" s="113"/>
      <c r="H7" s="113"/>
      <c r="I7" s="114"/>
    </row>
    <row r="8" spans="1:9" x14ac:dyDescent="0.35">
      <c r="A8" s="115" t="s">
        <v>30</v>
      </c>
      <c r="B8" s="116"/>
      <c r="C8" s="116"/>
      <c r="D8" s="116"/>
      <c r="E8" s="123" t="s">
        <v>80</v>
      </c>
      <c r="F8" s="123"/>
      <c r="G8" s="123"/>
      <c r="H8" s="123"/>
      <c r="I8" s="124"/>
    </row>
    <row r="9" spans="1:9" x14ac:dyDescent="0.35">
      <c r="A9" s="111" t="s">
        <v>88</v>
      </c>
      <c r="B9" s="112"/>
      <c r="C9" s="112"/>
      <c r="D9" s="112"/>
      <c r="E9" s="113" t="s">
        <v>115</v>
      </c>
      <c r="F9" s="113"/>
      <c r="G9" s="113"/>
      <c r="H9" s="113"/>
      <c r="I9" s="114"/>
    </row>
    <row r="10" spans="1:9" x14ac:dyDescent="0.35">
      <c r="A10" s="115" t="s">
        <v>50</v>
      </c>
      <c r="B10" s="116"/>
      <c r="C10" s="116"/>
      <c r="D10" s="116"/>
      <c r="E10" s="117" t="s">
        <v>83</v>
      </c>
      <c r="F10" s="117"/>
      <c r="G10" s="117"/>
      <c r="H10" s="117"/>
      <c r="I10" s="118"/>
    </row>
    <row r="11" spans="1:9" x14ac:dyDescent="0.35">
      <c r="A11" s="111" t="s">
        <v>53</v>
      </c>
      <c r="B11" s="112"/>
      <c r="C11" s="112"/>
      <c r="D11" s="112"/>
      <c r="E11" s="113" t="s">
        <v>83</v>
      </c>
      <c r="F11" s="113"/>
      <c r="G11" s="113"/>
      <c r="H11" s="113"/>
      <c r="I11" s="114"/>
    </row>
    <row r="12" spans="1:9" x14ac:dyDescent="0.35">
      <c r="A12" s="115" t="s">
        <v>55</v>
      </c>
      <c r="B12" s="116"/>
      <c r="C12" s="116"/>
      <c r="D12" s="116"/>
      <c r="E12" s="142" t="s">
        <v>117</v>
      </c>
      <c r="F12" s="142"/>
      <c r="G12" s="142"/>
      <c r="H12" s="142"/>
      <c r="I12" s="143"/>
    </row>
    <row r="13" spans="1:9" x14ac:dyDescent="0.35">
      <c r="A13" s="29" t="s">
        <v>68</v>
      </c>
      <c r="B13" s="14"/>
      <c r="C13" s="14"/>
      <c r="D13" s="14"/>
      <c r="E13" s="14"/>
      <c r="F13" s="14"/>
      <c r="G13" s="15"/>
      <c r="H13" s="144" t="s">
        <v>83</v>
      </c>
      <c r="I13" s="145"/>
    </row>
    <row r="14" spans="1:9" x14ac:dyDescent="0.35">
      <c r="A14" s="30" t="s">
        <v>65</v>
      </c>
      <c r="B14" s="16"/>
      <c r="C14" s="16"/>
      <c r="D14" s="16"/>
      <c r="E14" s="16"/>
      <c r="F14" s="16"/>
      <c r="G14" s="17"/>
      <c r="H14" s="146" t="s">
        <v>83</v>
      </c>
      <c r="I14" s="147"/>
    </row>
    <row r="15" spans="1:9" x14ac:dyDescent="0.35">
      <c r="A15" s="29" t="s">
        <v>2</v>
      </c>
      <c r="B15" s="14"/>
      <c r="C15" s="14"/>
      <c r="D15" s="14"/>
      <c r="E15" s="14"/>
      <c r="F15" s="14"/>
      <c r="G15" s="15"/>
      <c r="H15" s="148" t="s">
        <v>33</v>
      </c>
      <c r="I15" s="145"/>
    </row>
    <row r="16" spans="1:9" x14ac:dyDescent="0.35">
      <c r="A16" s="30" t="s">
        <v>4</v>
      </c>
      <c r="B16" s="16"/>
      <c r="C16" s="16"/>
      <c r="D16" s="16"/>
      <c r="E16" s="16"/>
      <c r="F16" s="16"/>
      <c r="G16" s="17"/>
      <c r="H16" s="149" t="s">
        <v>181</v>
      </c>
      <c r="I16" s="150"/>
    </row>
    <row r="17" spans="1:10" ht="15" customHeight="1" x14ac:dyDescent="0.35">
      <c r="A17" s="31" t="s">
        <v>22</v>
      </c>
      <c r="B17" s="18"/>
      <c r="C17" s="18"/>
      <c r="D17" s="18"/>
      <c r="E17" s="18"/>
      <c r="F17" s="18"/>
      <c r="G17" s="18"/>
      <c r="H17" s="18"/>
      <c r="I17" s="32"/>
    </row>
    <row r="18" spans="1:10" ht="15" customHeight="1" x14ac:dyDescent="0.35">
      <c r="A18" s="33" t="s">
        <v>0</v>
      </c>
      <c r="B18" s="129" t="s">
        <v>23</v>
      </c>
      <c r="C18" s="129"/>
      <c r="D18" s="129"/>
      <c r="E18" s="129"/>
      <c r="F18" s="129"/>
      <c r="G18" s="129"/>
      <c r="H18" s="140" t="s">
        <v>40</v>
      </c>
      <c r="I18" s="141"/>
    </row>
    <row r="19" spans="1:10" x14ac:dyDescent="0.35">
      <c r="A19" s="34" t="s">
        <v>1</v>
      </c>
      <c r="B19" s="134" t="s">
        <v>44</v>
      </c>
      <c r="C19" s="134"/>
      <c r="D19" s="134"/>
      <c r="E19" s="134"/>
      <c r="F19" s="134"/>
      <c r="G19" s="134"/>
      <c r="H19" s="135" t="s">
        <v>116</v>
      </c>
      <c r="I19" s="136"/>
    </row>
    <row r="20" spans="1:10" x14ac:dyDescent="0.35">
      <c r="A20" s="35" t="s">
        <v>3</v>
      </c>
      <c r="B20" s="137" t="s">
        <v>89</v>
      </c>
      <c r="C20" s="137"/>
      <c r="D20" s="137"/>
      <c r="E20" s="137"/>
      <c r="F20" s="137"/>
      <c r="G20" s="137"/>
      <c r="H20" s="138">
        <v>1621</v>
      </c>
      <c r="I20" s="139"/>
    </row>
    <row r="21" spans="1:10" x14ac:dyDescent="0.35">
      <c r="A21" s="36" t="s">
        <v>5</v>
      </c>
      <c r="B21" s="125" t="s">
        <v>46</v>
      </c>
      <c r="C21" s="126"/>
      <c r="D21" s="126"/>
      <c r="E21" s="126"/>
      <c r="F21" s="126"/>
      <c r="G21" s="126"/>
      <c r="H21" s="127">
        <v>2157.27</v>
      </c>
      <c r="I21" s="128"/>
    </row>
    <row r="22" spans="1:10" x14ac:dyDescent="0.35">
      <c r="A22" s="33" t="s">
        <v>27</v>
      </c>
      <c r="B22" s="129" t="s">
        <v>6</v>
      </c>
      <c r="C22" s="129"/>
      <c r="D22" s="129"/>
      <c r="E22" s="129"/>
      <c r="F22" s="129"/>
      <c r="G22" s="129"/>
      <c r="H22" s="130">
        <v>46023</v>
      </c>
      <c r="I22" s="131"/>
    </row>
    <row r="23" spans="1:10" x14ac:dyDescent="0.35">
      <c r="A23" s="34" t="s">
        <v>28</v>
      </c>
      <c r="B23" s="132" t="s">
        <v>29</v>
      </c>
      <c r="C23" s="132"/>
      <c r="D23" s="132"/>
      <c r="E23" s="132" t="s">
        <v>91</v>
      </c>
      <c r="F23" s="132"/>
      <c r="G23" s="132"/>
      <c r="H23" s="132" t="s">
        <v>51</v>
      </c>
      <c r="I23" s="133"/>
    </row>
    <row r="24" spans="1:10" x14ac:dyDescent="0.35">
      <c r="A24" s="33" t="s">
        <v>31</v>
      </c>
      <c r="B24" s="163">
        <v>0.06</v>
      </c>
      <c r="C24" s="163"/>
      <c r="D24" s="163"/>
      <c r="E24" s="151">
        <v>44</v>
      </c>
      <c r="F24" s="151"/>
      <c r="G24" s="151"/>
      <c r="H24" s="164">
        <v>4</v>
      </c>
      <c r="I24" s="165"/>
    </row>
    <row r="25" spans="1:10" x14ac:dyDescent="0.35">
      <c r="A25" s="34" t="s">
        <v>32</v>
      </c>
      <c r="B25" s="132" t="s">
        <v>49</v>
      </c>
      <c r="C25" s="132"/>
      <c r="D25" s="132"/>
      <c r="E25" s="132" t="s">
        <v>47</v>
      </c>
      <c r="F25" s="132"/>
      <c r="G25" s="132"/>
      <c r="H25" s="166" t="s">
        <v>48</v>
      </c>
      <c r="I25" s="167"/>
    </row>
    <row r="26" spans="1:10" x14ac:dyDescent="0.35">
      <c r="A26" s="33" t="s">
        <v>34</v>
      </c>
      <c r="B26" s="151" t="s">
        <v>18</v>
      </c>
      <c r="C26" s="151"/>
      <c r="D26" s="151"/>
      <c r="E26" s="151">
        <v>1</v>
      </c>
      <c r="F26" s="151"/>
      <c r="G26" s="151"/>
      <c r="H26" s="152">
        <v>1</v>
      </c>
      <c r="I26" s="153"/>
    </row>
    <row r="27" spans="1:10" ht="16" thickBot="1" x14ac:dyDescent="0.4">
      <c r="A27" s="154"/>
      <c r="B27" s="155"/>
      <c r="C27" s="155"/>
      <c r="D27" s="155"/>
      <c r="E27" s="155"/>
      <c r="F27" s="155"/>
      <c r="G27" s="155"/>
      <c r="H27" s="155"/>
      <c r="I27" s="156"/>
    </row>
    <row r="28" spans="1:10" ht="16" thickBot="1" x14ac:dyDescent="0.4">
      <c r="A28" s="157" t="s">
        <v>139</v>
      </c>
      <c r="B28" s="158"/>
      <c r="C28" s="158"/>
      <c r="D28" s="158"/>
      <c r="E28" s="158"/>
      <c r="F28" s="158"/>
      <c r="G28" s="158"/>
      <c r="H28" s="158"/>
      <c r="I28" s="159"/>
    </row>
    <row r="29" spans="1:10" x14ac:dyDescent="0.35">
      <c r="A29" s="160" t="s">
        <v>21</v>
      </c>
      <c r="B29" s="161"/>
      <c r="C29" s="161"/>
      <c r="D29" s="161"/>
      <c r="E29" s="161"/>
      <c r="F29" s="161"/>
      <c r="G29" s="161"/>
      <c r="H29" s="161" t="s">
        <v>67</v>
      </c>
      <c r="I29" s="162"/>
      <c r="J29" s="2" t="s">
        <v>184</v>
      </c>
    </row>
    <row r="30" spans="1:10" x14ac:dyDescent="0.35">
      <c r="A30" s="37" t="s">
        <v>0</v>
      </c>
      <c r="B30" s="173" t="s">
        <v>7</v>
      </c>
      <c r="C30" s="174"/>
      <c r="D30" s="174"/>
      <c r="E30" s="174"/>
      <c r="F30" s="174"/>
      <c r="G30" s="175"/>
      <c r="H30" s="171">
        <f>H21</f>
        <v>2157.27</v>
      </c>
      <c r="I30" s="172"/>
    </row>
    <row r="31" spans="1:10" x14ac:dyDescent="0.35">
      <c r="A31" s="35" t="s">
        <v>1</v>
      </c>
      <c r="B31" s="168" t="s">
        <v>41</v>
      </c>
      <c r="C31" s="169"/>
      <c r="D31" s="169"/>
      <c r="E31" s="169"/>
      <c r="F31" s="169"/>
      <c r="G31" s="170"/>
      <c r="H31" s="171"/>
      <c r="I31" s="172"/>
    </row>
    <row r="32" spans="1:10" x14ac:dyDescent="0.35">
      <c r="A32" s="37" t="s">
        <v>3</v>
      </c>
      <c r="B32" s="173" t="s">
        <v>81</v>
      </c>
      <c r="C32" s="174"/>
      <c r="D32" s="174"/>
      <c r="E32" s="174"/>
      <c r="F32" s="174"/>
      <c r="G32" s="175"/>
      <c r="H32" s="176">
        <v>0</v>
      </c>
      <c r="I32" s="177"/>
    </row>
    <row r="33" spans="1:11" x14ac:dyDescent="0.35">
      <c r="A33" s="35" t="s">
        <v>5</v>
      </c>
      <c r="B33" s="168" t="s">
        <v>42</v>
      </c>
      <c r="C33" s="169"/>
      <c r="D33" s="169"/>
      <c r="E33" s="169"/>
      <c r="F33" s="169"/>
      <c r="G33" s="170"/>
      <c r="H33" s="171"/>
      <c r="I33" s="172"/>
    </row>
    <row r="34" spans="1:11" x14ac:dyDescent="0.35">
      <c r="A34" s="35" t="s">
        <v>27</v>
      </c>
      <c r="B34" s="168" t="s">
        <v>63</v>
      </c>
      <c r="C34" s="169"/>
      <c r="D34" s="169"/>
      <c r="E34" s="169"/>
      <c r="F34" s="169"/>
      <c r="G34" s="170"/>
      <c r="H34" s="171"/>
      <c r="I34" s="172"/>
    </row>
    <row r="35" spans="1:11" x14ac:dyDescent="0.35">
      <c r="A35" s="35" t="s">
        <v>28</v>
      </c>
      <c r="B35" s="168" t="s">
        <v>43</v>
      </c>
      <c r="C35" s="169"/>
      <c r="D35" s="169"/>
      <c r="E35" s="169"/>
      <c r="F35" s="169"/>
      <c r="G35" s="170"/>
      <c r="H35" s="171"/>
      <c r="I35" s="172"/>
    </row>
    <row r="36" spans="1:11" x14ac:dyDescent="0.35">
      <c r="A36" s="35" t="s">
        <v>31</v>
      </c>
      <c r="B36" s="168" t="s">
        <v>64</v>
      </c>
      <c r="C36" s="169"/>
      <c r="D36" s="169"/>
      <c r="E36" s="169"/>
      <c r="F36" s="169"/>
      <c r="G36" s="170"/>
      <c r="H36" s="171"/>
      <c r="I36" s="172"/>
    </row>
    <row r="37" spans="1:11" x14ac:dyDescent="0.35">
      <c r="A37" s="35" t="s">
        <v>32</v>
      </c>
      <c r="B37" s="168" t="s">
        <v>61</v>
      </c>
      <c r="C37" s="169"/>
      <c r="D37" s="169"/>
      <c r="E37" s="169"/>
      <c r="F37" s="169"/>
      <c r="G37" s="170"/>
      <c r="H37" s="181"/>
      <c r="I37" s="182"/>
    </row>
    <row r="38" spans="1:11" ht="16" thickBot="1" x14ac:dyDescent="0.4">
      <c r="A38" s="183" t="s">
        <v>62</v>
      </c>
      <c r="B38" s="184"/>
      <c r="C38" s="184"/>
      <c r="D38" s="184"/>
      <c r="E38" s="184"/>
      <c r="F38" s="184"/>
      <c r="G38" s="184"/>
      <c r="H38" s="185">
        <f>SUM(H30:H37)</f>
        <v>2157.27</v>
      </c>
      <c r="I38" s="186"/>
    </row>
    <row r="39" spans="1:11" ht="16" thickBot="1" x14ac:dyDescent="0.4">
      <c r="A39" s="157" t="s">
        <v>138</v>
      </c>
      <c r="B39" s="158"/>
      <c r="C39" s="158"/>
      <c r="D39" s="158"/>
      <c r="E39" s="158"/>
      <c r="F39" s="158"/>
      <c r="G39" s="158"/>
      <c r="H39" s="158"/>
      <c r="I39" s="159"/>
    </row>
    <row r="40" spans="1:11" x14ac:dyDescent="0.35">
      <c r="A40" s="189" t="s">
        <v>21</v>
      </c>
      <c r="B40" s="190"/>
      <c r="C40" s="190"/>
      <c r="D40" s="190"/>
      <c r="E40" s="190"/>
      <c r="F40" s="190"/>
      <c r="G40" s="190"/>
      <c r="H40" s="190" t="s">
        <v>67</v>
      </c>
      <c r="I40" s="191"/>
    </row>
    <row r="41" spans="1:11" x14ac:dyDescent="0.35">
      <c r="A41" s="37" t="s">
        <v>0</v>
      </c>
      <c r="B41" s="178" t="s">
        <v>8</v>
      </c>
      <c r="C41" s="178"/>
      <c r="D41" s="178"/>
      <c r="E41" s="178"/>
      <c r="F41" s="178"/>
      <c r="G41" s="178"/>
      <c r="H41" s="171">
        <f>$H$24*$E$24-$B$24*$H$21</f>
        <v>46.563800000000015</v>
      </c>
      <c r="I41" s="172"/>
    </row>
    <row r="42" spans="1:11" x14ac:dyDescent="0.35">
      <c r="A42" s="35" t="s">
        <v>1</v>
      </c>
      <c r="B42" s="137" t="s">
        <v>35</v>
      </c>
      <c r="C42" s="137"/>
      <c r="D42" s="137"/>
      <c r="E42" s="137"/>
      <c r="F42" s="137"/>
      <c r="G42" s="137"/>
      <c r="H42" s="171">
        <v>505.99</v>
      </c>
      <c r="I42" s="172"/>
    </row>
    <row r="43" spans="1:11" x14ac:dyDescent="0.35">
      <c r="A43" s="35" t="s">
        <v>3</v>
      </c>
      <c r="B43" s="137" t="s">
        <v>57</v>
      </c>
      <c r="C43" s="137"/>
      <c r="D43" s="137"/>
      <c r="E43" s="137"/>
      <c r="F43" s="137"/>
      <c r="G43" s="137"/>
      <c r="H43" s="171">
        <v>0</v>
      </c>
      <c r="I43" s="172"/>
    </row>
    <row r="44" spans="1:11" x14ac:dyDescent="0.35">
      <c r="A44" s="35" t="s">
        <v>5</v>
      </c>
      <c r="B44" s="137" t="s">
        <v>56</v>
      </c>
      <c r="C44" s="137"/>
      <c r="D44" s="137"/>
      <c r="E44" s="137"/>
      <c r="F44" s="137"/>
      <c r="G44" s="137"/>
      <c r="H44" s="171">
        <v>58.01</v>
      </c>
      <c r="I44" s="172"/>
      <c r="K44" s="2" t="s">
        <v>176</v>
      </c>
    </row>
    <row r="45" spans="1:11" x14ac:dyDescent="0.35">
      <c r="A45" s="35" t="s">
        <v>27</v>
      </c>
      <c r="B45" s="137" t="s">
        <v>20</v>
      </c>
      <c r="C45" s="137"/>
      <c r="D45" s="137"/>
      <c r="E45" s="137"/>
      <c r="F45" s="137"/>
      <c r="G45" s="137"/>
      <c r="H45" s="171">
        <v>6.98</v>
      </c>
      <c r="I45" s="172"/>
    </row>
    <row r="46" spans="1:11" x14ac:dyDescent="0.35">
      <c r="A46" s="35" t="s">
        <v>28</v>
      </c>
      <c r="B46" s="168" t="s">
        <v>66</v>
      </c>
      <c r="C46" s="169"/>
      <c r="D46" s="169"/>
      <c r="E46" s="169"/>
      <c r="F46" s="169"/>
      <c r="G46" s="170"/>
      <c r="H46" s="187"/>
      <c r="I46" s="188"/>
    </row>
    <row r="47" spans="1:11" ht="16" thickBot="1" x14ac:dyDescent="0.4">
      <c r="A47" s="183" t="s">
        <v>62</v>
      </c>
      <c r="B47" s="184"/>
      <c r="C47" s="184"/>
      <c r="D47" s="184"/>
      <c r="E47" s="184"/>
      <c r="F47" s="184"/>
      <c r="G47" s="184"/>
      <c r="H47" s="185">
        <f>SUM(H41:I46)</f>
        <v>617.54380000000003</v>
      </c>
      <c r="I47" s="186"/>
    </row>
    <row r="48" spans="1:11" ht="16" thickBot="1" x14ac:dyDescent="0.4">
      <c r="A48" s="157" t="s">
        <v>140</v>
      </c>
      <c r="B48" s="158"/>
      <c r="C48" s="158"/>
      <c r="D48" s="158"/>
      <c r="E48" s="158"/>
      <c r="F48" s="158"/>
      <c r="G48" s="158"/>
      <c r="H48" s="158"/>
      <c r="I48" s="159"/>
    </row>
    <row r="49" spans="1:9" x14ac:dyDescent="0.35">
      <c r="A49" s="160" t="s">
        <v>21</v>
      </c>
      <c r="B49" s="161"/>
      <c r="C49" s="161"/>
      <c r="D49" s="161"/>
      <c r="E49" s="161"/>
      <c r="F49" s="161"/>
      <c r="G49" s="161"/>
      <c r="H49" s="161" t="s">
        <v>67</v>
      </c>
      <c r="I49" s="162"/>
    </row>
    <row r="50" spans="1:9" x14ac:dyDescent="0.35">
      <c r="A50" s="37" t="s">
        <v>0</v>
      </c>
      <c r="B50" s="178" t="s">
        <v>58</v>
      </c>
      <c r="C50" s="178"/>
      <c r="D50" s="178"/>
      <c r="E50" s="178"/>
      <c r="F50" s="178"/>
      <c r="G50" s="178"/>
      <c r="H50" s="179">
        <v>20.170000000000002</v>
      </c>
      <c r="I50" s="180"/>
    </row>
    <row r="51" spans="1:9" x14ac:dyDescent="0.35">
      <c r="A51" s="37" t="s">
        <v>1</v>
      </c>
      <c r="B51" s="178" t="s">
        <v>97</v>
      </c>
      <c r="C51" s="178"/>
      <c r="D51" s="178"/>
      <c r="E51" s="178"/>
      <c r="F51" s="178"/>
      <c r="G51" s="178"/>
      <c r="H51" s="179"/>
      <c r="I51" s="180"/>
    </row>
    <row r="52" spans="1:9" x14ac:dyDescent="0.35">
      <c r="A52" s="37" t="s">
        <v>3</v>
      </c>
      <c r="B52" s="178" t="s">
        <v>77</v>
      </c>
      <c r="C52" s="178"/>
      <c r="D52" s="178"/>
      <c r="E52" s="178"/>
      <c r="F52" s="178"/>
      <c r="G52" s="178"/>
      <c r="H52" s="179"/>
      <c r="I52" s="180"/>
    </row>
    <row r="53" spans="1:9" x14ac:dyDescent="0.35">
      <c r="A53" s="37" t="s">
        <v>5</v>
      </c>
      <c r="B53" s="178" t="s">
        <v>118</v>
      </c>
      <c r="C53" s="178"/>
      <c r="D53" s="178"/>
      <c r="E53" s="178"/>
      <c r="F53" s="178"/>
      <c r="G53" s="178"/>
      <c r="H53" s="179"/>
      <c r="I53" s="180"/>
    </row>
    <row r="54" spans="1:9" ht="16" thickBot="1" x14ac:dyDescent="0.4">
      <c r="A54" s="195" t="s">
        <v>62</v>
      </c>
      <c r="B54" s="196"/>
      <c r="C54" s="196"/>
      <c r="D54" s="196"/>
      <c r="E54" s="196"/>
      <c r="F54" s="196"/>
      <c r="G54" s="197"/>
      <c r="H54" s="185">
        <f>SUM(H50:I53)</f>
        <v>20.170000000000002</v>
      </c>
      <c r="I54" s="186"/>
    </row>
    <row r="55" spans="1:9" ht="16" thickBot="1" x14ac:dyDescent="0.4">
      <c r="A55" s="157" t="s">
        <v>141</v>
      </c>
      <c r="B55" s="158"/>
      <c r="C55" s="158"/>
      <c r="D55" s="158"/>
      <c r="E55" s="158"/>
      <c r="F55" s="158"/>
      <c r="G55" s="158"/>
      <c r="H55" s="158"/>
      <c r="I55" s="159"/>
    </row>
    <row r="56" spans="1:9" x14ac:dyDescent="0.35">
      <c r="A56" s="200" t="s">
        <v>119</v>
      </c>
      <c r="B56" s="201"/>
      <c r="C56" s="201"/>
      <c r="D56" s="201"/>
      <c r="E56" s="201"/>
      <c r="F56" s="201"/>
      <c r="G56" s="201"/>
      <c r="H56" s="201"/>
      <c r="I56" s="202"/>
    </row>
    <row r="57" spans="1:9" x14ac:dyDescent="0.35">
      <c r="A57" s="195" t="s">
        <v>21</v>
      </c>
      <c r="B57" s="196"/>
      <c r="C57" s="196"/>
      <c r="D57" s="196"/>
      <c r="E57" s="196"/>
      <c r="F57" s="196"/>
      <c r="G57" s="197"/>
      <c r="H57" s="198" t="s">
        <v>67</v>
      </c>
      <c r="I57" s="199"/>
    </row>
    <row r="58" spans="1:9" x14ac:dyDescent="0.35">
      <c r="A58" s="203" t="s">
        <v>45</v>
      </c>
      <c r="B58" s="204"/>
      <c r="C58" s="204"/>
      <c r="D58" s="204"/>
      <c r="E58" s="204"/>
      <c r="F58" s="204"/>
      <c r="G58" s="204"/>
      <c r="H58" s="71" t="s">
        <v>9</v>
      </c>
      <c r="I58" s="38" t="s">
        <v>24</v>
      </c>
    </row>
    <row r="59" spans="1:9" x14ac:dyDescent="0.35">
      <c r="A59" s="37" t="s">
        <v>0</v>
      </c>
      <c r="B59" s="178" t="s">
        <v>10</v>
      </c>
      <c r="C59" s="178"/>
      <c r="D59" s="178"/>
      <c r="E59" s="178"/>
      <c r="F59" s="178"/>
      <c r="G59" s="178"/>
      <c r="H59" s="6">
        <v>0.2</v>
      </c>
      <c r="I59" s="72">
        <f>H59*($H$38)</f>
        <v>431.45400000000001</v>
      </c>
    </row>
    <row r="60" spans="1:9" x14ac:dyDescent="0.35">
      <c r="A60" s="37" t="s">
        <v>1</v>
      </c>
      <c r="B60" s="178" t="s">
        <v>11</v>
      </c>
      <c r="C60" s="178"/>
      <c r="D60" s="178"/>
      <c r="E60" s="178"/>
      <c r="F60" s="178"/>
      <c r="G60" s="178"/>
      <c r="H60" s="6">
        <v>1.4999999999999999E-2</v>
      </c>
      <c r="I60" s="72">
        <f t="shared" ref="I60:I66" si="0">H60*($H$38)</f>
        <v>32.359049999999996</v>
      </c>
    </row>
    <row r="61" spans="1:9" x14ac:dyDescent="0.35">
      <c r="A61" s="37" t="s">
        <v>3</v>
      </c>
      <c r="B61" s="178" t="s">
        <v>12</v>
      </c>
      <c r="C61" s="178"/>
      <c r="D61" s="178"/>
      <c r="E61" s="178"/>
      <c r="F61" s="178"/>
      <c r="G61" s="178"/>
      <c r="H61" s="6">
        <v>0.01</v>
      </c>
      <c r="I61" s="72">
        <f t="shared" si="0"/>
        <v>21.572700000000001</v>
      </c>
    </row>
    <row r="62" spans="1:9" x14ac:dyDescent="0.35">
      <c r="A62" s="37" t="s">
        <v>5</v>
      </c>
      <c r="B62" s="178" t="s">
        <v>13</v>
      </c>
      <c r="C62" s="178"/>
      <c r="D62" s="178"/>
      <c r="E62" s="178"/>
      <c r="F62" s="178"/>
      <c r="G62" s="178"/>
      <c r="H62" s="6">
        <v>2E-3</v>
      </c>
      <c r="I62" s="72">
        <f t="shared" si="0"/>
        <v>4.31454</v>
      </c>
    </row>
    <row r="63" spans="1:9" x14ac:dyDescent="0.35">
      <c r="A63" s="37" t="s">
        <v>27</v>
      </c>
      <c r="B63" s="178" t="s">
        <v>14</v>
      </c>
      <c r="C63" s="178"/>
      <c r="D63" s="178"/>
      <c r="E63" s="178"/>
      <c r="F63" s="178"/>
      <c r="G63" s="178"/>
      <c r="H63" s="6">
        <v>2.5000000000000001E-2</v>
      </c>
      <c r="I63" s="72">
        <f t="shared" si="0"/>
        <v>53.931750000000001</v>
      </c>
    </row>
    <row r="64" spans="1:9" x14ac:dyDescent="0.35">
      <c r="A64" s="37" t="s">
        <v>28</v>
      </c>
      <c r="B64" s="178" t="s">
        <v>16</v>
      </c>
      <c r="C64" s="178"/>
      <c r="D64" s="178"/>
      <c r="E64" s="178"/>
      <c r="F64" s="178"/>
      <c r="G64" s="178"/>
      <c r="H64" s="6">
        <v>6.0000000000000001E-3</v>
      </c>
      <c r="I64" s="72">
        <f t="shared" si="0"/>
        <v>12.943620000000001</v>
      </c>
    </row>
    <row r="65" spans="1:10" x14ac:dyDescent="0.35">
      <c r="A65" s="35" t="s">
        <v>31</v>
      </c>
      <c r="B65" s="137" t="s">
        <v>179</v>
      </c>
      <c r="C65" s="137"/>
      <c r="D65" s="137"/>
      <c r="E65" s="137"/>
      <c r="F65" s="137"/>
      <c r="G65" s="137"/>
      <c r="H65" s="11">
        <v>1.4999999999999999E-2</v>
      </c>
      <c r="I65" s="91">
        <f t="shared" si="0"/>
        <v>32.359049999999996</v>
      </c>
    </row>
    <row r="66" spans="1:10" x14ac:dyDescent="0.35">
      <c r="A66" s="37" t="s">
        <v>32</v>
      </c>
      <c r="B66" s="178" t="s">
        <v>15</v>
      </c>
      <c r="C66" s="178"/>
      <c r="D66" s="178"/>
      <c r="E66" s="178"/>
      <c r="F66" s="178"/>
      <c r="G66" s="178"/>
      <c r="H66" s="6">
        <v>0.08</v>
      </c>
      <c r="I66" s="72">
        <f t="shared" si="0"/>
        <v>172.58160000000001</v>
      </c>
    </row>
    <row r="67" spans="1:10" x14ac:dyDescent="0.35">
      <c r="A67" s="183" t="s">
        <v>62</v>
      </c>
      <c r="B67" s="184"/>
      <c r="C67" s="184"/>
      <c r="D67" s="184"/>
      <c r="E67" s="184"/>
      <c r="F67" s="184"/>
      <c r="G67" s="184"/>
      <c r="H67" s="7">
        <f>SUM(H59:H66)</f>
        <v>0.35300000000000009</v>
      </c>
      <c r="I67" s="41">
        <f>SUM(I59:I66)</f>
        <v>761.51630999999998</v>
      </c>
    </row>
    <row r="68" spans="1:10" x14ac:dyDescent="0.35">
      <c r="A68" s="200" t="s">
        <v>120</v>
      </c>
      <c r="B68" s="201"/>
      <c r="C68" s="201"/>
      <c r="D68" s="201"/>
      <c r="E68" s="201"/>
      <c r="F68" s="201"/>
      <c r="G68" s="201"/>
      <c r="H68" s="201"/>
      <c r="I68" s="202"/>
    </row>
    <row r="69" spans="1:10" x14ac:dyDescent="0.35">
      <c r="A69" s="195" t="s">
        <v>21</v>
      </c>
      <c r="B69" s="196"/>
      <c r="C69" s="196"/>
      <c r="D69" s="196"/>
      <c r="E69" s="196"/>
      <c r="F69" s="196"/>
      <c r="G69" s="197"/>
      <c r="H69" s="198" t="s">
        <v>67</v>
      </c>
      <c r="I69" s="199"/>
    </row>
    <row r="70" spans="1:10" x14ac:dyDescent="0.35">
      <c r="A70" s="232" t="s">
        <v>45</v>
      </c>
      <c r="B70" s="233"/>
      <c r="C70" s="233"/>
      <c r="D70" s="233"/>
      <c r="E70" s="233"/>
      <c r="F70" s="233"/>
      <c r="G70" s="234"/>
      <c r="H70" s="71" t="s">
        <v>9</v>
      </c>
      <c r="I70" s="38" t="s">
        <v>24</v>
      </c>
    </row>
    <row r="71" spans="1:10" x14ac:dyDescent="0.35">
      <c r="A71" s="37" t="s">
        <v>0</v>
      </c>
      <c r="B71" s="168" t="s">
        <v>72</v>
      </c>
      <c r="C71" s="169"/>
      <c r="D71" s="169"/>
      <c r="E71" s="169"/>
      <c r="F71" s="169"/>
      <c r="G71" s="170"/>
      <c r="H71" s="4">
        <v>8.3299999999999999E-2</v>
      </c>
      <c r="I71" s="39">
        <f>H71*($H$38)</f>
        <v>179.700591</v>
      </c>
    </row>
    <row r="72" spans="1:10" x14ac:dyDescent="0.35">
      <c r="A72" s="37" t="s">
        <v>1</v>
      </c>
      <c r="B72" s="168" t="s">
        <v>121</v>
      </c>
      <c r="C72" s="169"/>
      <c r="D72" s="169"/>
      <c r="E72" s="169"/>
      <c r="F72" s="169"/>
      <c r="G72" s="170"/>
      <c r="H72" s="4">
        <v>8.3299999999999999E-2</v>
      </c>
      <c r="I72" s="39">
        <f>H72*($H$38)</f>
        <v>179.700591</v>
      </c>
    </row>
    <row r="73" spans="1:10" x14ac:dyDescent="0.35">
      <c r="A73" s="37" t="s">
        <v>3</v>
      </c>
      <c r="B73" s="168" t="s">
        <v>122</v>
      </c>
      <c r="C73" s="169"/>
      <c r="D73" s="169"/>
      <c r="E73" s="169"/>
      <c r="F73" s="169"/>
      <c r="G73" s="170"/>
      <c r="H73" s="4">
        <v>2.7799999999999998E-2</v>
      </c>
      <c r="I73" s="39">
        <f>H73*($H$38)</f>
        <v>59.972105999999997</v>
      </c>
    </row>
    <row r="74" spans="1:10" x14ac:dyDescent="0.35">
      <c r="A74" s="183" t="s">
        <v>123</v>
      </c>
      <c r="B74" s="184"/>
      <c r="C74" s="184"/>
      <c r="D74" s="184"/>
      <c r="E74" s="184"/>
      <c r="F74" s="184"/>
      <c r="G74" s="184"/>
      <c r="H74" s="5">
        <f>SUM(H71:H73)</f>
        <v>0.19439999999999999</v>
      </c>
      <c r="I74" s="40">
        <f>SUM(I71:I73)</f>
        <v>419.373288</v>
      </c>
    </row>
    <row r="75" spans="1:10" x14ac:dyDescent="0.35">
      <c r="A75" s="37" t="s">
        <v>5</v>
      </c>
      <c r="B75" s="168" t="s">
        <v>124</v>
      </c>
      <c r="C75" s="169"/>
      <c r="D75" s="169"/>
      <c r="E75" s="169"/>
      <c r="F75" s="169"/>
      <c r="G75" s="170"/>
      <c r="H75" s="93">
        <f>H67*H74</f>
        <v>6.8623200000000009E-2</v>
      </c>
      <c r="I75" s="39">
        <f>H75*($H$38)</f>
        <v>148.03877066400003</v>
      </c>
      <c r="J75" s="92"/>
    </row>
    <row r="76" spans="1:10" x14ac:dyDescent="0.35">
      <c r="A76" s="183" t="s">
        <v>62</v>
      </c>
      <c r="B76" s="184"/>
      <c r="C76" s="184"/>
      <c r="D76" s="184"/>
      <c r="E76" s="184"/>
      <c r="F76" s="184"/>
      <c r="G76" s="184"/>
      <c r="H76" s="5">
        <f>SUM(H74:H75)</f>
        <v>0.26302320000000001</v>
      </c>
      <c r="I76" s="40">
        <f>SUM(I74:I75)</f>
        <v>567.41205866400003</v>
      </c>
    </row>
    <row r="77" spans="1:10" x14ac:dyDescent="0.35">
      <c r="A77" s="235"/>
      <c r="B77" s="236"/>
      <c r="C77" s="236"/>
      <c r="D77" s="236"/>
      <c r="E77" s="236"/>
      <c r="F77" s="236"/>
      <c r="G77" s="236"/>
      <c r="H77" s="236"/>
      <c r="I77" s="237"/>
    </row>
    <row r="78" spans="1:10" x14ac:dyDescent="0.35">
      <c r="A78" s="238" t="s">
        <v>125</v>
      </c>
      <c r="B78" s="239"/>
      <c r="C78" s="239"/>
      <c r="D78" s="239"/>
      <c r="E78" s="239"/>
      <c r="F78" s="239"/>
      <c r="G78" s="239"/>
      <c r="H78" s="239"/>
      <c r="I78" s="240"/>
    </row>
    <row r="79" spans="1:10" x14ac:dyDescent="0.35">
      <c r="A79" s="189" t="s">
        <v>21</v>
      </c>
      <c r="B79" s="190"/>
      <c r="C79" s="190"/>
      <c r="D79" s="190"/>
      <c r="E79" s="190"/>
      <c r="F79" s="190"/>
      <c r="G79" s="190"/>
      <c r="H79" s="190" t="s">
        <v>67</v>
      </c>
      <c r="I79" s="191"/>
    </row>
    <row r="80" spans="1:10" x14ac:dyDescent="0.35">
      <c r="A80" s="203" t="s">
        <v>45</v>
      </c>
      <c r="B80" s="204"/>
      <c r="C80" s="204"/>
      <c r="D80" s="204"/>
      <c r="E80" s="204"/>
      <c r="F80" s="204"/>
      <c r="G80" s="204"/>
      <c r="H80" s="71" t="s">
        <v>9</v>
      </c>
      <c r="I80" s="38" t="s">
        <v>24</v>
      </c>
    </row>
    <row r="81" spans="1:9" x14ac:dyDescent="0.35">
      <c r="A81" s="37" t="s">
        <v>0</v>
      </c>
      <c r="B81" s="241" t="s">
        <v>73</v>
      </c>
      <c r="C81" s="242"/>
      <c r="D81" s="242"/>
      <c r="E81" s="242"/>
      <c r="F81" s="242"/>
      <c r="G81" s="243"/>
      <c r="H81" s="74">
        <v>9.4999999999999998E-3</v>
      </c>
      <c r="I81" s="39">
        <f t="shared" ref="I81:I88" si="1">H81*($H$38)</f>
        <v>20.494064999999999</v>
      </c>
    </row>
    <row r="82" spans="1:9" x14ac:dyDescent="0.35">
      <c r="A82" s="37" t="s">
        <v>1</v>
      </c>
      <c r="B82" s="241" t="s">
        <v>126</v>
      </c>
      <c r="C82" s="242"/>
      <c r="D82" s="242"/>
      <c r="E82" s="242"/>
      <c r="F82" s="242"/>
      <c r="G82" s="243"/>
      <c r="H82" s="74">
        <v>3.2000000000000002E-3</v>
      </c>
      <c r="I82" s="39">
        <f t="shared" si="1"/>
        <v>6.9032640000000001</v>
      </c>
    </row>
    <row r="83" spans="1:9" x14ac:dyDescent="0.35">
      <c r="A83" s="37" t="s">
        <v>3</v>
      </c>
      <c r="B83" s="241" t="s">
        <v>74</v>
      </c>
      <c r="C83" s="242"/>
      <c r="D83" s="242"/>
      <c r="E83" s="242"/>
      <c r="F83" s="242"/>
      <c r="G83" s="243"/>
      <c r="H83" s="74">
        <v>2.8E-3</v>
      </c>
      <c r="I83" s="39">
        <f t="shared" si="1"/>
        <v>6.0403560000000001</v>
      </c>
    </row>
    <row r="84" spans="1:9" x14ac:dyDescent="0.35">
      <c r="A84" s="37" t="s">
        <v>5</v>
      </c>
      <c r="B84" s="241" t="s">
        <v>75</v>
      </c>
      <c r="C84" s="242"/>
      <c r="D84" s="242"/>
      <c r="E84" s="242"/>
      <c r="F84" s="242"/>
      <c r="G84" s="243"/>
      <c r="H84" s="74">
        <v>2.0000000000000001E-4</v>
      </c>
      <c r="I84" s="39">
        <f t="shared" si="1"/>
        <v>0.431454</v>
      </c>
    </row>
    <row r="85" spans="1:9" x14ac:dyDescent="0.35">
      <c r="A85" s="37" t="s">
        <v>27</v>
      </c>
      <c r="B85" s="241" t="s">
        <v>76</v>
      </c>
      <c r="C85" s="242"/>
      <c r="D85" s="242"/>
      <c r="E85" s="242"/>
      <c r="F85" s="242"/>
      <c r="G85" s="243"/>
      <c r="H85" s="74">
        <v>5.0000000000000001E-4</v>
      </c>
      <c r="I85" s="39">
        <f t="shared" si="1"/>
        <v>1.078635</v>
      </c>
    </row>
    <row r="86" spans="1:9" x14ac:dyDescent="0.35">
      <c r="A86" s="37" t="s">
        <v>28</v>
      </c>
      <c r="B86" s="241" t="s">
        <v>59</v>
      </c>
      <c r="C86" s="242"/>
      <c r="D86" s="242"/>
      <c r="E86" s="242"/>
      <c r="F86" s="242"/>
      <c r="G86" s="243"/>
      <c r="H86" s="74">
        <v>1.3899999999999999E-2</v>
      </c>
      <c r="I86" s="39">
        <f t="shared" si="1"/>
        <v>29.986052999999998</v>
      </c>
    </row>
    <row r="87" spans="1:9" x14ac:dyDescent="0.35">
      <c r="A87" s="183" t="s">
        <v>123</v>
      </c>
      <c r="B87" s="184"/>
      <c r="C87" s="184"/>
      <c r="D87" s="184"/>
      <c r="E87" s="184"/>
      <c r="F87" s="184"/>
      <c r="G87" s="184"/>
      <c r="H87" s="75">
        <f>SUM(H81:H86)</f>
        <v>3.0099999999999998E-2</v>
      </c>
      <c r="I87" s="40">
        <f>SUM(I81:I86)</f>
        <v>64.933827000000008</v>
      </c>
    </row>
    <row r="88" spans="1:9" x14ac:dyDescent="0.35">
      <c r="A88" s="43" t="s">
        <v>31</v>
      </c>
      <c r="B88" s="241" t="s">
        <v>127</v>
      </c>
      <c r="C88" s="242"/>
      <c r="D88" s="242"/>
      <c r="E88" s="242"/>
      <c r="F88" s="242"/>
      <c r="G88" s="243"/>
      <c r="H88" s="74">
        <f>H87*H67</f>
        <v>1.0625300000000002E-2</v>
      </c>
      <c r="I88" s="39">
        <f t="shared" si="1"/>
        <v>22.921640931000006</v>
      </c>
    </row>
    <row r="89" spans="1:9" x14ac:dyDescent="0.35">
      <c r="A89" s="183" t="s">
        <v>62</v>
      </c>
      <c r="B89" s="184"/>
      <c r="C89" s="184"/>
      <c r="D89" s="184"/>
      <c r="E89" s="184"/>
      <c r="F89" s="184"/>
      <c r="G89" s="184"/>
      <c r="H89" s="75">
        <f>SUM(H87:H88)</f>
        <v>4.0725299999999999E-2</v>
      </c>
      <c r="I89" s="40">
        <f>SUM(I87:I88)</f>
        <v>87.855467931000021</v>
      </c>
    </row>
    <row r="90" spans="1:9" x14ac:dyDescent="0.35">
      <c r="A90" s="238" t="s">
        <v>128</v>
      </c>
      <c r="B90" s="239"/>
      <c r="C90" s="239"/>
      <c r="D90" s="239"/>
      <c r="E90" s="239"/>
      <c r="F90" s="239"/>
      <c r="G90" s="239"/>
      <c r="H90" s="239"/>
      <c r="I90" s="240"/>
    </row>
    <row r="91" spans="1:9" x14ac:dyDescent="0.35">
      <c r="A91" s="160" t="s">
        <v>21</v>
      </c>
      <c r="B91" s="161"/>
      <c r="C91" s="161"/>
      <c r="D91" s="161"/>
      <c r="E91" s="161"/>
      <c r="F91" s="161"/>
      <c r="G91" s="161"/>
      <c r="H91" s="161" t="s">
        <v>67</v>
      </c>
      <c r="I91" s="162"/>
    </row>
    <row r="92" spans="1:9" x14ac:dyDescent="0.35">
      <c r="A92" s="203" t="s">
        <v>45</v>
      </c>
      <c r="B92" s="204"/>
      <c r="C92" s="204"/>
      <c r="D92" s="204"/>
      <c r="E92" s="204"/>
      <c r="F92" s="204"/>
      <c r="G92" s="204"/>
      <c r="H92" s="71" t="s">
        <v>9</v>
      </c>
      <c r="I92" s="38" t="s">
        <v>24</v>
      </c>
    </row>
    <row r="93" spans="1:9" x14ac:dyDescent="0.35">
      <c r="A93" s="37" t="s">
        <v>0</v>
      </c>
      <c r="B93" s="178" t="s">
        <v>25</v>
      </c>
      <c r="C93" s="178"/>
      <c r="D93" s="178"/>
      <c r="E93" s="178"/>
      <c r="F93" s="178"/>
      <c r="G93" s="178"/>
      <c r="H93" s="4">
        <v>4.1999999999999997E-3</v>
      </c>
      <c r="I93" s="39">
        <f>H93*$H$38</f>
        <v>9.0605339999999988</v>
      </c>
    </row>
    <row r="94" spans="1:9" x14ac:dyDescent="0.35">
      <c r="A94" s="37" t="s">
        <v>1</v>
      </c>
      <c r="B94" s="178" t="s">
        <v>36</v>
      </c>
      <c r="C94" s="178"/>
      <c r="D94" s="178"/>
      <c r="E94" s="178"/>
      <c r="F94" s="178"/>
      <c r="G94" s="178"/>
      <c r="H94" s="4">
        <f>8%*H93</f>
        <v>3.3599999999999998E-4</v>
      </c>
      <c r="I94" s="39">
        <f t="shared" ref="I94:I98" si="2">H94*$H$38</f>
        <v>0.72484271999999994</v>
      </c>
    </row>
    <row r="95" spans="1:9" x14ac:dyDescent="0.35">
      <c r="A95" s="37" t="s">
        <v>3</v>
      </c>
      <c r="B95" s="178" t="s">
        <v>69</v>
      </c>
      <c r="C95" s="178"/>
      <c r="D95" s="178"/>
      <c r="E95" s="178"/>
      <c r="F95" s="178"/>
      <c r="G95" s="178"/>
      <c r="H95" s="4">
        <v>3.4799999999999998E-2</v>
      </c>
      <c r="I95" s="39">
        <f t="shared" si="2"/>
        <v>75.072995999999989</v>
      </c>
    </row>
    <row r="96" spans="1:9" x14ac:dyDescent="0.35">
      <c r="A96" s="37" t="s">
        <v>5</v>
      </c>
      <c r="B96" s="178" t="s">
        <v>26</v>
      </c>
      <c r="C96" s="178"/>
      <c r="D96" s="178"/>
      <c r="E96" s="178"/>
      <c r="F96" s="178"/>
      <c r="G96" s="178"/>
      <c r="H96" s="94">
        <v>1.9400000000000001E-3</v>
      </c>
      <c r="I96" s="39">
        <f t="shared" si="2"/>
        <v>4.1851038000000003</v>
      </c>
    </row>
    <row r="97" spans="1:9" x14ac:dyDescent="0.35">
      <c r="A97" s="37" t="s">
        <v>27</v>
      </c>
      <c r="B97" s="244" t="s">
        <v>129</v>
      </c>
      <c r="C97" s="244"/>
      <c r="D97" s="244"/>
      <c r="E97" s="244"/>
      <c r="F97" s="244"/>
      <c r="G97" s="244"/>
      <c r="H97" s="4">
        <f>H67*H96</f>
        <v>6.8482000000000026E-4</v>
      </c>
      <c r="I97" s="39">
        <f t="shared" si="2"/>
        <v>1.4773416414000005</v>
      </c>
    </row>
    <row r="98" spans="1:9" x14ac:dyDescent="0.35">
      <c r="A98" s="37" t="s">
        <v>28</v>
      </c>
      <c r="B98" s="178" t="s">
        <v>60</v>
      </c>
      <c r="C98" s="178"/>
      <c r="D98" s="178"/>
      <c r="E98" s="178"/>
      <c r="F98" s="178"/>
      <c r="G98" s="178"/>
      <c r="H98" s="4">
        <f>8%*40%*H96</f>
        <v>6.2080000000000002E-5</v>
      </c>
      <c r="I98" s="39">
        <f t="shared" si="2"/>
        <v>0.13392332160000001</v>
      </c>
    </row>
    <row r="99" spans="1:9" x14ac:dyDescent="0.35">
      <c r="A99" s="183" t="s">
        <v>62</v>
      </c>
      <c r="B99" s="184"/>
      <c r="C99" s="184"/>
      <c r="D99" s="184"/>
      <c r="E99" s="184"/>
      <c r="F99" s="184"/>
      <c r="G99" s="184"/>
      <c r="H99" s="8">
        <f>SUM(H93:H98)</f>
        <v>4.2022899999999995E-2</v>
      </c>
      <c r="I99" s="40">
        <f>SUM(I93:I98)</f>
        <v>90.654741482999981</v>
      </c>
    </row>
    <row r="100" spans="1:9" x14ac:dyDescent="0.35">
      <c r="A100" s="238" t="s">
        <v>130</v>
      </c>
      <c r="B100" s="239"/>
      <c r="C100" s="239"/>
      <c r="D100" s="239"/>
      <c r="E100" s="239"/>
      <c r="F100" s="239"/>
      <c r="G100" s="239"/>
      <c r="H100" s="239"/>
      <c r="I100" s="240"/>
    </row>
    <row r="101" spans="1:9" x14ac:dyDescent="0.35">
      <c r="A101" s="189" t="s">
        <v>21</v>
      </c>
      <c r="B101" s="190"/>
      <c r="C101" s="190"/>
      <c r="D101" s="190"/>
      <c r="E101" s="190"/>
      <c r="F101" s="190"/>
      <c r="G101" s="190"/>
      <c r="H101" s="190" t="s">
        <v>67</v>
      </c>
      <c r="I101" s="191"/>
    </row>
    <row r="102" spans="1:9" x14ac:dyDescent="0.35">
      <c r="A102" s="203" t="s">
        <v>45</v>
      </c>
      <c r="B102" s="204"/>
      <c r="C102" s="204"/>
      <c r="D102" s="204"/>
      <c r="E102" s="204"/>
      <c r="F102" s="204"/>
      <c r="G102" s="204"/>
      <c r="H102" s="71" t="s">
        <v>9</v>
      </c>
      <c r="I102" s="38" t="s">
        <v>24</v>
      </c>
    </row>
    <row r="103" spans="1:9" x14ac:dyDescent="0.35">
      <c r="A103" s="86" t="s">
        <v>0</v>
      </c>
      <c r="B103" s="244" t="s">
        <v>131</v>
      </c>
      <c r="C103" s="244"/>
      <c r="D103" s="244"/>
      <c r="E103" s="244"/>
      <c r="F103" s="244"/>
      <c r="G103" s="244"/>
      <c r="H103" s="4">
        <v>6.9999999999999999E-4</v>
      </c>
      <c r="I103" s="39">
        <f t="shared" ref="I103:I106" si="3">H103*$H$38</f>
        <v>1.510089</v>
      </c>
    </row>
    <row r="104" spans="1:9" x14ac:dyDescent="0.35">
      <c r="A104" s="86" t="s">
        <v>1</v>
      </c>
      <c r="B104" s="244" t="s">
        <v>132</v>
      </c>
      <c r="C104" s="244"/>
      <c r="D104" s="244"/>
      <c r="E104" s="244"/>
      <c r="F104" s="244"/>
      <c r="G104" s="244"/>
      <c r="H104" s="76">
        <f>H67*H103</f>
        <v>2.4710000000000004E-4</v>
      </c>
      <c r="I104" s="39">
        <f t="shared" si="3"/>
        <v>0.53306141700000009</v>
      </c>
    </row>
    <row r="105" spans="1:9" x14ac:dyDescent="0.35">
      <c r="A105" s="87" t="s">
        <v>3</v>
      </c>
      <c r="B105" s="245" t="s">
        <v>133</v>
      </c>
      <c r="C105" s="246"/>
      <c r="D105" s="246"/>
      <c r="E105" s="246"/>
      <c r="F105" s="246"/>
      <c r="G105" s="247"/>
      <c r="H105" s="77">
        <v>0</v>
      </c>
      <c r="I105" s="39">
        <f t="shared" si="3"/>
        <v>0</v>
      </c>
    </row>
    <row r="106" spans="1:9" x14ac:dyDescent="0.35">
      <c r="A106" s="86" t="s">
        <v>5</v>
      </c>
      <c r="B106" s="248" t="s">
        <v>134</v>
      </c>
      <c r="C106" s="242"/>
      <c r="D106" s="242"/>
      <c r="E106" s="242"/>
      <c r="F106" s="242"/>
      <c r="G106" s="243"/>
      <c r="H106" s="76">
        <v>2.0000000000000001E-4</v>
      </c>
      <c r="I106" s="39">
        <f t="shared" si="3"/>
        <v>0.431454</v>
      </c>
    </row>
    <row r="107" spans="1:9" x14ac:dyDescent="0.35">
      <c r="A107" s="183" t="s">
        <v>62</v>
      </c>
      <c r="B107" s="184"/>
      <c r="C107" s="184"/>
      <c r="D107" s="184"/>
      <c r="E107" s="184"/>
      <c r="F107" s="184"/>
      <c r="G107" s="184"/>
      <c r="H107" s="8">
        <f>SUM(H103:H106)</f>
        <v>1.1471000000000001E-3</v>
      </c>
      <c r="I107" s="40">
        <f>SUM(I103:I106)</f>
        <v>2.4746044170000001</v>
      </c>
    </row>
    <row r="108" spans="1:9" x14ac:dyDescent="0.35">
      <c r="A108" s="238" t="s">
        <v>135</v>
      </c>
      <c r="B108" s="239"/>
      <c r="C108" s="239"/>
      <c r="D108" s="239"/>
      <c r="E108" s="239"/>
      <c r="F108" s="239"/>
      <c r="G108" s="239"/>
      <c r="H108" s="239"/>
      <c r="I108" s="240"/>
    </row>
    <row r="109" spans="1:9" x14ac:dyDescent="0.35">
      <c r="A109" s="189" t="s">
        <v>21</v>
      </c>
      <c r="B109" s="190"/>
      <c r="C109" s="190"/>
      <c r="D109" s="190"/>
      <c r="E109" s="190"/>
      <c r="F109" s="190"/>
      <c r="G109" s="190"/>
      <c r="H109" s="190" t="s">
        <v>67</v>
      </c>
      <c r="I109" s="191"/>
    </row>
    <row r="110" spans="1:9" x14ac:dyDescent="0.35">
      <c r="A110" s="203" t="s">
        <v>45</v>
      </c>
      <c r="B110" s="204"/>
      <c r="C110" s="204"/>
      <c r="D110" s="204"/>
      <c r="E110" s="204"/>
      <c r="F110" s="204"/>
      <c r="G110" s="204"/>
      <c r="H110" s="71" t="s">
        <v>9</v>
      </c>
      <c r="I110" s="38" t="s">
        <v>24</v>
      </c>
    </row>
    <row r="111" spans="1:9" x14ac:dyDescent="0.35">
      <c r="A111" s="88" t="s">
        <v>0</v>
      </c>
      <c r="B111" s="249" t="s">
        <v>52</v>
      </c>
      <c r="C111" s="249"/>
      <c r="D111" s="249"/>
      <c r="E111" s="249"/>
      <c r="F111" s="249"/>
      <c r="G111" s="249"/>
      <c r="H111" s="4">
        <v>0</v>
      </c>
      <c r="I111" s="39">
        <v>0</v>
      </c>
    </row>
    <row r="112" spans="1:9" x14ac:dyDescent="0.35">
      <c r="A112" s="88" t="s">
        <v>1</v>
      </c>
      <c r="B112" s="241" t="s">
        <v>136</v>
      </c>
      <c r="C112" s="242"/>
      <c r="D112" s="242"/>
      <c r="E112" s="242"/>
      <c r="F112" s="242"/>
      <c r="G112" s="243"/>
      <c r="H112" s="4">
        <v>0</v>
      </c>
      <c r="I112" s="39">
        <v>0</v>
      </c>
    </row>
    <row r="113" spans="1:32" x14ac:dyDescent="0.35">
      <c r="A113" s="183" t="s">
        <v>62</v>
      </c>
      <c r="B113" s="184"/>
      <c r="C113" s="184"/>
      <c r="D113" s="184"/>
      <c r="E113" s="184"/>
      <c r="F113" s="184"/>
      <c r="G113" s="184"/>
      <c r="H113" s="8">
        <f>SUM(H109:H112)</f>
        <v>0</v>
      </c>
      <c r="I113" s="40">
        <f>SUM(I109:I112)</f>
        <v>0</v>
      </c>
    </row>
    <row r="114" spans="1:32" x14ac:dyDescent="0.35">
      <c r="A114" s="200" t="s">
        <v>137</v>
      </c>
      <c r="B114" s="201"/>
      <c r="C114" s="201"/>
      <c r="D114" s="201"/>
      <c r="E114" s="201"/>
      <c r="F114" s="201"/>
      <c r="G114" s="201"/>
      <c r="H114" s="201"/>
      <c r="I114" s="202"/>
    </row>
    <row r="115" spans="1:32" x14ac:dyDescent="0.35">
      <c r="A115" s="189" t="s">
        <v>21</v>
      </c>
      <c r="B115" s="190"/>
      <c r="C115" s="190"/>
      <c r="D115" s="190"/>
      <c r="E115" s="190"/>
      <c r="F115" s="190"/>
      <c r="G115" s="190"/>
      <c r="H115" s="190" t="s">
        <v>67</v>
      </c>
      <c r="I115" s="191"/>
    </row>
    <row r="116" spans="1:32" x14ac:dyDescent="0.35">
      <c r="A116" s="203" t="s">
        <v>45</v>
      </c>
      <c r="B116" s="204"/>
      <c r="C116" s="204"/>
      <c r="D116" s="204"/>
      <c r="E116" s="204"/>
      <c r="F116" s="204"/>
      <c r="G116" s="204"/>
      <c r="H116" s="71" t="s">
        <v>9</v>
      </c>
      <c r="I116" s="38" t="s">
        <v>24</v>
      </c>
    </row>
    <row r="117" spans="1:32" x14ac:dyDescent="0.35">
      <c r="A117" s="89" t="s">
        <v>37</v>
      </c>
      <c r="B117" s="205" t="s">
        <v>143</v>
      </c>
      <c r="C117" s="205"/>
      <c r="D117" s="205"/>
      <c r="E117" s="205"/>
      <c r="F117" s="205"/>
      <c r="G117" s="205"/>
      <c r="H117" s="4">
        <f>H67</f>
        <v>0.35300000000000009</v>
      </c>
      <c r="I117" s="39">
        <f>I67</f>
        <v>761.51630999999998</v>
      </c>
    </row>
    <row r="118" spans="1:32" x14ac:dyDescent="0.35">
      <c r="A118" s="89" t="s">
        <v>38</v>
      </c>
      <c r="B118" s="205" t="s">
        <v>144</v>
      </c>
      <c r="C118" s="205"/>
      <c r="D118" s="205"/>
      <c r="E118" s="205"/>
      <c r="F118" s="205"/>
      <c r="G118" s="205"/>
      <c r="H118" s="4">
        <f>H76</f>
        <v>0.26302320000000001</v>
      </c>
      <c r="I118" s="39">
        <f>I76</f>
        <v>567.41205866400003</v>
      </c>
    </row>
    <row r="119" spans="1:32" x14ac:dyDescent="0.35">
      <c r="A119" s="89" t="s">
        <v>142</v>
      </c>
      <c r="B119" s="205" t="s">
        <v>145</v>
      </c>
      <c r="C119" s="205"/>
      <c r="D119" s="205"/>
      <c r="E119" s="205"/>
      <c r="F119" s="205"/>
      <c r="G119" s="205"/>
      <c r="H119" s="4">
        <f>H89</f>
        <v>4.0725299999999999E-2</v>
      </c>
      <c r="I119" s="39">
        <f>I89</f>
        <v>87.855467931000021</v>
      </c>
    </row>
    <row r="120" spans="1:32" x14ac:dyDescent="0.35">
      <c r="A120" s="89" t="s">
        <v>146</v>
      </c>
      <c r="B120" s="205" t="s">
        <v>147</v>
      </c>
      <c r="C120" s="205"/>
      <c r="D120" s="205"/>
      <c r="E120" s="205"/>
      <c r="F120" s="205"/>
      <c r="G120" s="205"/>
      <c r="H120" s="4">
        <f>H99</f>
        <v>4.2022899999999995E-2</v>
      </c>
      <c r="I120" s="39">
        <f>I99</f>
        <v>90.654741482999981</v>
      </c>
    </row>
    <row r="121" spans="1:32" x14ac:dyDescent="0.35">
      <c r="A121" s="89" t="s">
        <v>148</v>
      </c>
      <c r="B121" s="205" t="s">
        <v>149</v>
      </c>
      <c r="C121" s="205"/>
      <c r="D121" s="205"/>
      <c r="E121" s="205"/>
      <c r="F121" s="205"/>
      <c r="G121" s="205"/>
      <c r="H121" s="4">
        <f>H107</f>
        <v>1.1471000000000001E-3</v>
      </c>
      <c r="I121" s="39">
        <f>I107</f>
        <v>2.4746044170000001</v>
      </c>
    </row>
    <row r="122" spans="1:32" x14ac:dyDescent="0.35">
      <c r="A122" s="89" t="s">
        <v>150</v>
      </c>
      <c r="B122" s="205" t="s">
        <v>52</v>
      </c>
      <c r="C122" s="205"/>
      <c r="D122" s="205"/>
      <c r="E122" s="205"/>
      <c r="F122" s="205"/>
      <c r="G122" s="205"/>
      <c r="H122" s="4">
        <f>H113</f>
        <v>0</v>
      </c>
      <c r="I122" s="39">
        <f>I113</f>
        <v>0</v>
      </c>
    </row>
    <row r="123" spans="1:32" x14ac:dyDescent="0.35">
      <c r="A123" s="183" t="s">
        <v>62</v>
      </c>
      <c r="B123" s="184"/>
      <c r="C123" s="184"/>
      <c r="D123" s="184"/>
      <c r="E123" s="184"/>
      <c r="F123" s="184"/>
      <c r="G123" s="184"/>
      <c r="H123" s="8">
        <f>SUM(H117:H122)</f>
        <v>0.6999185</v>
      </c>
      <c r="I123" s="40">
        <f>SUM(I117:I122)</f>
        <v>1509.913182495</v>
      </c>
    </row>
    <row r="124" spans="1:32" x14ac:dyDescent="0.35">
      <c r="A124" s="70"/>
      <c r="B124" s="196"/>
      <c r="C124" s="196"/>
      <c r="D124" s="196"/>
      <c r="E124" s="196"/>
      <c r="F124" s="196"/>
      <c r="G124" s="196"/>
      <c r="H124" s="196"/>
      <c r="I124" s="199"/>
    </row>
    <row r="125" spans="1:32" s="9" customFormat="1" ht="16" thickBot="1" x14ac:dyDescent="0.4">
      <c r="A125" s="192" t="s">
        <v>161</v>
      </c>
      <c r="B125" s="193"/>
      <c r="C125" s="193"/>
      <c r="D125" s="193"/>
      <c r="E125" s="193"/>
      <c r="F125" s="193"/>
      <c r="G125" s="193"/>
      <c r="H125" s="47"/>
      <c r="I125" s="48">
        <f>H38+H47+H54+I123</f>
        <v>4304.896982495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6" thickBot="1" x14ac:dyDescent="0.4">
      <c r="A126" s="157" t="s">
        <v>160</v>
      </c>
      <c r="B126" s="158"/>
      <c r="C126" s="158"/>
      <c r="D126" s="158"/>
      <c r="E126" s="158"/>
      <c r="F126" s="158"/>
      <c r="G126" s="158"/>
      <c r="H126" s="158"/>
      <c r="I126" s="159"/>
    </row>
    <row r="127" spans="1:32" x14ac:dyDescent="0.35">
      <c r="A127" s="194" t="s">
        <v>21</v>
      </c>
      <c r="B127" s="121"/>
      <c r="C127" s="121"/>
      <c r="D127" s="121"/>
      <c r="E127" s="121"/>
      <c r="F127" s="121"/>
      <c r="G127" s="121"/>
      <c r="H127" s="121" t="s">
        <v>67</v>
      </c>
      <c r="I127" s="122"/>
    </row>
    <row r="128" spans="1:32" x14ac:dyDescent="0.35">
      <c r="A128" s="115" t="s">
        <v>45</v>
      </c>
      <c r="B128" s="116"/>
      <c r="C128" s="116"/>
      <c r="D128" s="116"/>
      <c r="E128" s="116"/>
      <c r="F128" s="116"/>
      <c r="G128" s="116"/>
      <c r="H128" s="10" t="s">
        <v>9</v>
      </c>
      <c r="I128" s="42" t="s">
        <v>24</v>
      </c>
    </row>
    <row r="129" spans="1:14" x14ac:dyDescent="0.35">
      <c r="A129" s="90" t="s">
        <v>0</v>
      </c>
      <c r="B129" s="213" t="s">
        <v>151</v>
      </c>
      <c r="C129" s="213"/>
      <c r="D129" s="213"/>
      <c r="E129" s="213"/>
      <c r="F129" s="213"/>
      <c r="G129" s="213"/>
      <c r="H129" s="6">
        <v>0.02</v>
      </c>
      <c r="I129" s="72">
        <f>H129*$I$125</f>
        <v>86.097939649899999</v>
      </c>
    </row>
    <row r="130" spans="1:14" x14ac:dyDescent="0.35">
      <c r="A130" s="90" t="s">
        <v>1</v>
      </c>
      <c r="B130" s="213" t="s">
        <v>17</v>
      </c>
      <c r="C130" s="213"/>
      <c r="D130" s="213"/>
      <c r="E130" s="213"/>
      <c r="F130" s="213"/>
      <c r="G130" s="213"/>
      <c r="H130" s="6">
        <v>1.7999999999999999E-2</v>
      </c>
      <c r="I130" s="72">
        <f>H130*($I$129+$I$125)</f>
        <v>79.037908598608183</v>
      </c>
    </row>
    <row r="131" spans="1:14" x14ac:dyDescent="0.35">
      <c r="A131" s="89" t="s">
        <v>3</v>
      </c>
      <c r="B131" s="214" t="s">
        <v>152</v>
      </c>
      <c r="C131" s="215"/>
      <c r="D131" s="215"/>
      <c r="E131" s="215"/>
      <c r="F131" s="215"/>
      <c r="G131" s="216"/>
      <c r="H131" s="6">
        <v>0.03</v>
      </c>
      <c r="I131" s="44">
        <f>(SUM($I$125+$I$129+$I$130)*H131)/(100%-(SUM($H$131:$H$133)))</f>
        <v>146.79910774198711</v>
      </c>
    </row>
    <row r="132" spans="1:14" x14ac:dyDescent="0.35">
      <c r="A132" s="89" t="s">
        <v>5</v>
      </c>
      <c r="B132" s="214" t="s">
        <v>153</v>
      </c>
      <c r="C132" s="215"/>
      <c r="D132" s="215"/>
      <c r="E132" s="215"/>
      <c r="F132" s="215"/>
      <c r="G132" s="216"/>
      <c r="H132" s="11">
        <v>6.4999999999999997E-3</v>
      </c>
      <c r="I132" s="44">
        <f>(SUM($I$125+$I$129+$I$130)*H132)/(100%-(SUM($H$131:$H$133)))</f>
        <v>31.806473344097206</v>
      </c>
    </row>
    <row r="133" spans="1:14" x14ac:dyDescent="0.35">
      <c r="A133" s="89" t="s">
        <v>27</v>
      </c>
      <c r="B133" s="214" t="s">
        <v>87</v>
      </c>
      <c r="C133" s="215"/>
      <c r="D133" s="215"/>
      <c r="E133" s="215"/>
      <c r="F133" s="215"/>
      <c r="G133" s="216"/>
      <c r="H133" s="12">
        <v>0.05</v>
      </c>
      <c r="I133" s="44">
        <f>(SUM($I$125+$I$129+$I$130)*H133)/(100%-(SUM($H$131:$H$133)))</f>
        <v>244.66517956997853</v>
      </c>
    </row>
    <row r="134" spans="1:14" x14ac:dyDescent="0.35">
      <c r="A134" s="183" t="s">
        <v>62</v>
      </c>
      <c r="B134" s="184"/>
      <c r="C134" s="184"/>
      <c r="D134" s="184"/>
      <c r="E134" s="184"/>
      <c r="F134" s="184"/>
      <c r="G134" s="184"/>
      <c r="H134" s="13">
        <f>SUM(H129:H133)</f>
        <v>0.12450000000000001</v>
      </c>
      <c r="I134" s="45">
        <f>SUM(I129:I133)</f>
        <v>588.40660890457093</v>
      </c>
    </row>
    <row r="135" spans="1:14" ht="16" thickBot="1" x14ac:dyDescent="0.4">
      <c r="A135" s="229" t="s">
        <v>92</v>
      </c>
      <c r="B135" s="230"/>
      <c r="C135" s="230"/>
      <c r="D135" s="230"/>
      <c r="E135" s="230"/>
      <c r="F135" s="230"/>
      <c r="G135" s="231"/>
      <c r="H135" s="49">
        <f>(H129+100%)*(H130+100%)/(100%-(SUM(H131:H133)))-100%</f>
        <v>0.13668308702791454</v>
      </c>
      <c r="I135" s="50">
        <f>H135*SUM($I$125)</f>
        <v>588.40660890457082</v>
      </c>
      <c r="N135" s="20"/>
    </row>
    <row r="136" spans="1:14" ht="16" thickBot="1" x14ac:dyDescent="0.4">
      <c r="A136" s="206" t="s">
        <v>78</v>
      </c>
      <c r="B136" s="207"/>
      <c r="C136" s="207"/>
      <c r="D136" s="207"/>
      <c r="E136" s="207"/>
      <c r="F136" s="207"/>
      <c r="G136" s="207"/>
      <c r="H136" s="207"/>
      <c r="I136" s="208"/>
    </row>
    <row r="137" spans="1:14" x14ac:dyDescent="0.35">
      <c r="A137" s="51" t="s">
        <v>79</v>
      </c>
      <c r="B137" s="52"/>
      <c r="C137" s="52"/>
      <c r="D137" s="52"/>
      <c r="E137" s="52"/>
      <c r="F137" s="52"/>
      <c r="G137" s="52"/>
      <c r="H137" s="52"/>
      <c r="I137" s="53"/>
    </row>
    <row r="138" spans="1:14" x14ac:dyDescent="0.35">
      <c r="A138" s="209" t="s">
        <v>21</v>
      </c>
      <c r="B138" s="142"/>
      <c r="C138" s="142"/>
      <c r="D138" s="142"/>
      <c r="E138" s="142"/>
      <c r="F138" s="142"/>
      <c r="G138" s="142"/>
      <c r="H138" s="142" t="s">
        <v>67</v>
      </c>
      <c r="I138" s="143"/>
    </row>
    <row r="139" spans="1:14" x14ac:dyDescent="0.35">
      <c r="A139" s="46" t="s">
        <v>0</v>
      </c>
      <c r="B139" s="210" t="s">
        <v>155</v>
      </c>
      <c r="C139" s="210"/>
      <c r="D139" s="210"/>
      <c r="E139" s="210"/>
      <c r="F139" s="210"/>
      <c r="G139" s="210"/>
      <c r="H139" s="211">
        <f>H38</f>
        <v>2157.27</v>
      </c>
      <c r="I139" s="212"/>
    </row>
    <row r="140" spans="1:14" x14ac:dyDescent="0.35">
      <c r="A140" s="46" t="s">
        <v>1</v>
      </c>
      <c r="B140" s="210" t="s">
        <v>159</v>
      </c>
      <c r="C140" s="210"/>
      <c r="D140" s="210"/>
      <c r="E140" s="210"/>
      <c r="F140" s="210"/>
      <c r="G140" s="210"/>
      <c r="H140" s="211">
        <f>H47</f>
        <v>617.54380000000003</v>
      </c>
      <c r="I140" s="212"/>
    </row>
    <row r="141" spans="1:14" x14ac:dyDescent="0.35">
      <c r="A141" s="46" t="s">
        <v>3</v>
      </c>
      <c r="B141" s="210" t="s">
        <v>156</v>
      </c>
      <c r="C141" s="210"/>
      <c r="D141" s="210"/>
      <c r="E141" s="210"/>
      <c r="F141" s="210"/>
      <c r="G141" s="210"/>
      <c r="H141" s="211">
        <f>H54</f>
        <v>20.170000000000002</v>
      </c>
      <c r="I141" s="212"/>
    </row>
    <row r="142" spans="1:14" x14ac:dyDescent="0.35">
      <c r="A142" s="46" t="s">
        <v>5</v>
      </c>
      <c r="B142" s="210" t="s">
        <v>157</v>
      </c>
      <c r="C142" s="210"/>
      <c r="D142" s="210"/>
      <c r="E142" s="210"/>
      <c r="F142" s="210"/>
      <c r="G142" s="210"/>
      <c r="H142" s="211">
        <f>I123</f>
        <v>1509.913182495</v>
      </c>
      <c r="I142" s="212"/>
    </row>
    <row r="143" spans="1:14" ht="16" thickBot="1" x14ac:dyDescent="0.4">
      <c r="A143" s="46" t="s">
        <v>27</v>
      </c>
      <c r="B143" s="210" t="s">
        <v>158</v>
      </c>
      <c r="C143" s="210"/>
      <c r="D143" s="210"/>
      <c r="E143" s="210"/>
      <c r="F143" s="210"/>
      <c r="G143" s="210"/>
      <c r="H143" s="211">
        <f>I134</f>
        <v>588.40660890457093</v>
      </c>
      <c r="I143" s="212"/>
    </row>
    <row r="144" spans="1:14" ht="16" thickBot="1" x14ac:dyDescent="0.4">
      <c r="A144" s="55" t="s">
        <v>28</v>
      </c>
      <c r="B144" s="220" t="s">
        <v>100</v>
      </c>
      <c r="C144" s="221"/>
      <c r="D144" s="221"/>
      <c r="E144" s="221"/>
      <c r="F144" s="221"/>
      <c r="G144" s="221"/>
      <c r="H144" s="222">
        <f>SUM(H139:I143)</f>
        <v>4893.3035913995709</v>
      </c>
      <c r="I144" s="223"/>
    </row>
    <row r="145" spans="1:13" ht="16" thickBot="1" x14ac:dyDescent="0.4">
      <c r="A145" s="54" t="s">
        <v>31</v>
      </c>
      <c r="B145" s="224" t="s">
        <v>93</v>
      </c>
      <c r="C145" s="224"/>
      <c r="D145" s="224"/>
      <c r="E145" s="224"/>
      <c r="F145" s="224"/>
      <c r="G145" s="224"/>
      <c r="H145" s="225">
        <f>$E$26</f>
        <v>1</v>
      </c>
      <c r="I145" s="226"/>
      <c r="M145" s="19"/>
    </row>
    <row r="146" spans="1:13" ht="16" thickBot="1" x14ac:dyDescent="0.4">
      <c r="A146" s="55" t="s">
        <v>32</v>
      </c>
      <c r="B146" s="220" t="s">
        <v>94</v>
      </c>
      <c r="C146" s="221"/>
      <c r="D146" s="221"/>
      <c r="E146" s="221"/>
      <c r="F146" s="221"/>
      <c r="G146" s="221"/>
      <c r="H146" s="227">
        <f>$H$144*$H$145</f>
        <v>4893.3035913995709</v>
      </c>
      <c r="I146" s="228"/>
      <c r="M146" s="19"/>
    </row>
    <row r="148" spans="1:13" ht="16" thickBot="1" x14ac:dyDescent="0.4">
      <c r="F148" s="21" t="s">
        <v>95</v>
      </c>
      <c r="G148" s="22"/>
      <c r="H148" s="23"/>
    </row>
    <row r="149" spans="1:13" ht="16" thickBot="1" x14ac:dyDescent="0.4">
      <c r="B149" s="217" t="s">
        <v>180</v>
      </c>
      <c r="C149" s="218"/>
      <c r="D149" s="219"/>
      <c r="F149" s="78" t="s">
        <v>101</v>
      </c>
      <c r="G149" s="17"/>
      <c r="H149" s="79">
        <f>H144</f>
        <v>4893.3035913995709</v>
      </c>
      <c r="I149" s="80"/>
    </row>
    <row r="150" spans="1:13" x14ac:dyDescent="0.35">
      <c r="F150" s="78" t="s">
        <v>154</v>
      </c>
      <c r="G150" s="17"/>
      <c r="H150" s="79">
        <v>4827.3599999999997</v>
      </c>
    </row>
    <row r="151" spans="1:13" x14ac:dyDescent="0.35">
      <c r="F151" s="81" t="s">
        <v>102</v>
      </c>
      <c r="G151" s="82"/>
      <c r="H151" s="83">
        <f>H149-H150</f>
        <v>65.943591399571233</v>
      </c>
    </row>
    <row r="152" spans="1:13" x14ac:dyDescent="0.35">
      <c r="A152" s="24"/>
      <c r="B152" s="24"/>
      <c r="C152" s="24"/>
      <c r="D152" s="24"/>
      <c r="G152" s="84"/>
      <c r="H152" s="84"/>
      <c r="I152" s="85"/>
    </row>
    <row r="153" spans="1:13" ht="18" customHeight="1" x14ac:dyDescent="0.35">
      <c r="D153" s="25"/>
      <c r="E153" s="24"/>
      <c r="F153" s="24"/>
      <c r="G153" s="24"/>
      <c r="H153" s="24"/>
      <c r="I153" s="24"/>
    </row>
  </sheetData>
  <mergeCells count="206">
    <mergeCell ref="A108:I108"/>
    <mergeCell ref="A109:G109"/>
    <mergeCell ref="H109:I109"/>
    <mergeCell ref="A110:G110"/>
    <mergeCell ref="B111:G111"/>
    <mergeCell ref="B112:G112"/>
    <mergeCell ref="A113:G113"/>
    <mergeCell ref="B118:G118"/>
    <mergeCell ref="B119:G119"/>
    <mergeCell ref="A114:I114"/>
    <mergeCell ref="A102:G102"/>
    <mergeCell ref="B103:G103"/>
    <mergeCell ref="B104:G104"/>
    <mergeCell ref="B105:G105"/>
    <mergeCell ref="B106:G106"/>
    <mergeCell ref="A107:G107"/>
    <mergeCell ref="B93:G93"/>
    <mergeCell ref="B94:G94"/>
    <mergeCell ref="B95:G95"/>
    <mergeCell ref="B96:G96"/>
    <mergeCell ref="B97:G97"/>
    <mergeCell ref="B98:G98"/>
    <mergeCell ref="A99:G99"/>
    <mergeCell ref="A100:I100"/>
    <mergeCell ref="A79:G79"/>
    <mergeCell ref="H79:I79"/>
    <mergeCell ref="A80:G80"/>
    <mergeCell ref="B81:G81"/>
    <mergeCell ref="B82:G82"/>
    <mergeCell ref="B83:G83"/>
    <mergeCell ref="B84:G84"/>
    <mergeCell ref="B88:G88"/>
    <mergeCell ref="A101:G101"/>
    <mergeCell ref="H101:I101"/>
    <mergeCell ref="B59:G59"/>
    <mergeCell ref="B60:G60"/>
    <mergeCell ref="B61:G61"/>
    <mergeCell ref="B62:G62"/>
    <mergeCell ref="B63:G63"/>
    <mergeCell ref="A56:I56"/>
    <mergeCell ref="A57:G57"/>
    <mergeCell ref="H57:I57"/>
    <mergeCell ref="A55:I55"/>
    <mergeCell ref="B140:G140"/>
    <mergeCell ref="H140:I140"/>
    <mergeCell ref="B141:G141"/>
    <mergeCell ref="H141:I141"/>
    <mergeCell ref="B142:G142"/>
    <mergeCell ref="H142:I142"/>
    <mergeCell ref="A135:G135"/>
    <mergeCell ref="A54:G54"/>
    <mergeCell ref="H54:I54"/>
    <mergeCell ref="A70:G70"/>
    <mergeCell ref="A74:G74"/>
    <mergeCell ref="B73:G73"/>
    <mergeCell ref="A76:G76"/>
    <mergeCell ref="A77:I77"/>
    <mergeCell ref="A78:I78"/>
    <mergeCell ref="B75:G75"/>
    <mergeCell ref="A89:G89"/>
    <mergeCell ref="B85:G85"/>
    <mergeCell ref="B86:G86"/>
    <mergeCell ref="A87:G87"/>
    <mergeCell ref="A90:I90"/>
    <mergeCell ref="A91:G91"/>
    <mergeCell ref="H91:I91"/>
    <mergeCell ref="A92:G92"/>
    <mergeCell ref="B149:D149"/>
    <mergeCell ref="B144:G144"/>
    <mergeCell ref="H144:I144"/>
    <mergeCell ref="B145:G145"/>
    <mergeCell ref="H145:I145"/>
    <mergeCell ref="B146:G146"/>
    <mergeCell ref="H146:I146"/>
    <mergeCell ref="B143:G143"/>
    <mergeCell ref="H143:I143"/>
    <mergeCell ref="A136:I136"/>
    <mergeCell ref="A138:G138"/>
    <mergeCell ref="H138:I138"/>
    <mergeCell ref="B139:G139"/>
    <mergeCell ref="H139:I139"/>
    <mergeCell ref="B129:G129"/>
    <mergeCell ref="B130:G130"/>
    <mergeCell ref="B131:G131"/>
    <mergeCell ref="B132:G132"/>
    <mergeCell ref="B133:G133"/>
    <mergeCell ref="A134:G134"/>
    <mergeCell ref="A128:G128"/>
    <mergeCell ref="B124:I124"/>
    <mergeCell ref="A115:G115"/>
    <mergeCell ref="H115:I115"/>
    <mergeCell ref="A116:G116"/>
    <mergeCell ref="B117:G117"/>
    <mergeCell ref="B122:G122"/>
    <mergeCell ref="B120:G120"/>
    <mergeCell ref="B121:G121"/>
    <mergeCell ref="A123:G123"/>
    <mergeCell ref="H41:I41"/>
    <mergeCell ref="B42:G42"/>
    <mergeCell ref="H42:I42"/>
    <mergeCell ref="B43:G43"/>
    <mergeCell ref="H43:I43"/>
    <mergeCell ref="A125:G125"/>
    <mergeCell ref="A126:I126"/>
    <mergeCell ref="A127:G127"/>
    <mergeCell ref="H127:I127"/>
    <mergeCell ref="H51:I51"/>
    <mergeCell ref="B52:G52"/>
    <mergeCell ref="H52:I52"/>
    <mergeCell ref="B53:G53"/>
    <mergeCell ref="H53:I53"/>
    <mergeCell ref="B72:G72"/>
    <mergeCell ref="A69:G69"/>
    <mergeCell ref="H69:I69"/>
    <mergeCell ref="B71:G71"/>
    <mergeCell ref="B64:G64"/>
    <mergeCell ref="B65:G65"/>
    <mergeCell ref="B66:G66"/>
    <mergeCell ref="A67:G67"/>
    <mergeCell ref="A68:I68"/>
    <mergeCell ref="A58:G58"/>
    <mergeCell ref="A49:G49"/>
    <mergeCell ref="H49:I49"/>
    <mergeCell ref="B50:G50"/>
    <mergeCell ref="H50:I50"/>
    <mergeCell ref="B51:G51"/>
    <mergeCell ref="B36:G36"/>
    <mergeCell ref="H36:I36"/>
    <mergeCell ref="B37:G37"/>
    <mergeCell ref="H37:I37"/>
    <mergeCell ref="A38:G38"/>
    <mergeCell ref="H38:I38"/>
    <mergeCell ref="B44:G44"/>
    <mergeCell ref="H44:I44"/>
    <mergeCell ref="B45:G45"/>
    <mergeCell ref="H45:I45"/>
    <mergeCell ref="B46:G46"/>
    <mergeCell ref="H46:I46"/>
    <mergeCell ref="A47:G47"/>
    <mergeCell ref="H47:I47"/>
    <mergeCell ref="A48:I48"/>
    <mergeCell ref="A39:I39"/>
    <mergeCell ref="A40:G40"/>
    <mergeCell ref="H40:I40"/>
    <mergeCell ref="B41:G41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18:G18"/>
    <mergeCell ref="H18:I18"/>
    <mergeCell ref="A12:D12"/>
    <mergeCell ref="E12:I12"/>
    <mergeCell ref="H13:I13"/>
    <mergeCell ref="H14:I14"/>
    <mergeCell ref="H15:I15"/>
    <mergeCell ref="H16:I16"/>
    <mergeCell ref="A11:D11"/>
    <mergeCell ref="E11:I11"/>
    <mergeCell ref="B21:G21"/>
    <mergeCell ref="H21:I21"/>
    <mergeCell ref="B22:G22"/>
    <mergeCell ref="H22:I22"/>
    <mergeCell ref="B23:D23"/>
    <mergeCell ref="E23:G23"/>
    <mergeCell ref="H23:I23"/>
    <mergeCell ref="B19:G19"/>
    <mergeCell ref="H19:I19"/>
    <mergeCell ref="B20:G20"/>
    <mergeCell ref="H20:I20"/>
    <mergeCell ref="C1:I1"/>
    <mergeCell ref="C2:I2"/>
    <mergeCell ref="C3:I3"/>
    <mergeCell ref="C4:I4"/>
    <mergeCell ref="A5:I5"/>
    <mergeCell ref="A9:D9"/>
    <mergeCell ref="E9:I9"/>
    <mergeCell ref="A10:D10"/>
    <mergeCell ref="E10:I10"/>
    <mergeCell ref="A6:D6"/>
    <mergeCell ref="E6:I6"/>
    <mergeCell ref="A7:D7"/>
    <mergeCell ref="E7:I7"/>
    <mergeCell ref="A8:D8"/>
    <mergeCell ref="E8:I8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124" zoomScale="115" zoomScaleNormal="115" workbookViewId="0">
      <selection activeCell="K148" sqref="K148"/>
    </sheetView>
  </sheetViews>
  <sheetFormatPr defaultColWidth="12.54296875" defaultRowHeight="15.5" x14ac:dyDescent="0.35"/>
  <cols>
    <col min="1" max="1" width="12.54296875" style="2"/>
    <col min="2" max="2" width="20.453125" style="2" customWidth="1"/>
    <col min="3" max="5" width="12.54296875" style="2"/>
    <col min="6" max="6" width="18.54296875" style="2" customWidth="1"/>
    <col min="7" max="7" width="16.1796875" style="2" customWidth="1"/>
    <col min="8" max="8" width="20.81640625" style="2" customWidth="1"/>
    <col min="9" max="9" width="18.81640625" style="2" customWidth="1"/>
    <col min="10" max="10" width="19.1796875" style="2" bestFit="1" customWidth="1"/>
    <col min="11" max="16384" width="12.54296875" style="2"/>
  </cols>
  <sheetData>
    <row r="1" spans="1:9" ht="22.5" customHeight="1" x14ac:dyDescent="0.35">
      <c r="A1" s="26"/>
      <c r="B1" s="27"/>
      <c r="C1" s="99" t="s">
        <v>19</v>
      </c>
      <c r="D1" s="100"/>
      <c r="E1" s="100"/>
      <c r="F1" s="100"/>
      <c r="G1" s="100"/>
      <c r="H1" s="100"/>
      <c r="I1" s="101"/>
    </row>
    <row r="2" spans="1:9" ht="22.5" customHeight="1" x14ac:dyDescent="0.35">
      <c r="A2" s="28"/>
      <c r="B2" s="3"/>
      <c r="C2" s="102" t="s">
        <v>84</v>
      </c>
      <c r="D2" s="103"/>
      <c r="E2" s="103"/>
      <c r="F2" s="103"/>
      <c r="G2" s="103"/>
      <c r="H2" s="103"/>
      <c r="I2" s="104"/>
    </row>
    <row r="3" spans="1:9" ht="22.5" customHeight="1" x14ac:dyDescent="0.35">
      <c r="A3" s="28"/>
      <c r="B3" s="3"/>
      <c r="C3" s="102" t="s">
        <v>90</v>
      </c>
      <c r="D3" s="103"/>
      <c r="E3" s="103"/>
      <c r="F3" s="103"/>
      <c r="G3" s="103"/>
      <c r="H3" s="103"/>
      <c r="I3" s="104"/>
    </row>
    <row r="4" spans="1:9" ht="22.5" customHeight="1" thickBot="1" x14ac:dyDescent="0.4">
      <c r="A4" s="28"/>
      <c r="B4" s="3"/>
      <c r="C4" s="105" t="s">
        <v>71</v>
      </c>
      <c r="D4" s="106"/>
      <c r="E4" s="106"/>
      <c r="F4" s="106"/>
      <c r="G4" s="106"/>
      <c r="H4" s="106"/>
      <c r="I4" s="107"/>
    </row>
    <row r="5" spans="1:9" ht="18" customHeight="1" thickBot="1" x14ac:dyDescent="0.4">
      <c r="A5" s="108" t="s">
        <v>70</v>
      </c>
      <c r="B5" s="109"/>
      <c r="C5" s="109"/>
      <c r="D5" s="109"/>
      <c r="E5" s="109"/>
      <c r="F5" s="109"/>
      <c r="G5" s="109"/>
      <c r="H5" s="109"/>
      <c r="I5" s="110"/>
    </row>
    <row r="6" spans="1:9" x14ac:dyDescent="0.35">
      <c r="A6" s="119" t="s">
        <v>39</v>
      </c>
      <c r="B6" s="120"/>
      <c r="C6" s="120"/>
      <c r="D6" s="120"/>
      <c r="E6" s="121" t="s">
        <v>178</v>
      </c>
      <c r="F6" s="121"/>
      <c r="G6" s="121"/>
      <c r="H6" s="121"/>
      <c r="I6" s="122"/>
    </row>
    <row r="7" spans="1:9" x14ac:dyDescent="0.35">
      <c r="A7" s="111" t="s">
        <v>54</v>
      </c>
      <c r="B7" s="112"/>
      <c r="C7" s="112"/>
      <c r="D7" s="112"/>
      <c r="E7" s="113" t="s">
        <v>82</v>
      </c>
      <c r="F7" s="113"/>
      <c r="G7" s="113"/>
      <c r="H7" s="113"/>
      <c r="I7" s="114"/>
    </row>
    <row r="8" spans="1:9" x14ac:dyDescent="0.35">
      <c r="A8" s="115" t="s">
        <v>30</v>
      </c>
      <c r="B8" s="116"/>
      <c r="C8" s="116"/>
      <c r="D8" s="116"/>
      <c r="E8" s="123" t="s">
        <v>80</v>
      </c>
      <c r="F8" s="123"/>
      <c r="G8" s="123"/>
      <c r="H8" s="123"/>
      <c r="I8" s="124"/>
    </row>
    <row r="9" spans="1:9" x14ac:dyDescent="0.35">
      <c r="A9" s="111" t="s">
        <v>88</v>
      </c>
      <c r="B9" s="112"/>
      <c r="C9" s="112"/>
      <c r="D9" s="112"/>
      <c r="E9" s="113" t="s">
        <v>114</v>
      </c>
      <c r="F9" s="113"/>
      <c r="G9" s="113"/>
      <c r="H9" s="113"/>
      <c r="I9" s="114"/>
    </row>
    <row r="10" spans="1:9" x14ac:dyDescent="0.35">
      <c r="A10" s="115" t="s">
        <v>50</v>
      </c>
      <c r="B10" s="116"/>
      <c r="C10" s="116"/>
      <c r="D10" s="116"/>
      <c r="E10" s="117" t="s">
        <v>83</v>
      </c>
      <c r="F10" s="117"/>
      <c r="G10" s="117"/>
      <c r="H10" s="117"/>
      <c r="I10" s="118"/>
    </row>
    <row r="11" spans="1:9" x14ac:dyDescent="0.35">
      <c r="A11" s="111" t="s">
        <v>53</v>
      </c>
      <c r="B11" s="112"/>
      <c r="C11" s="112"/>
      <c r="D11" s="112"/>
      <c r="E11" s="113" t="s">
        <v>83</v>
      </c>
      <c r="F11" s="113"/>
      <c r="G11" s="113"/>
      <c r="H11" s="113"/>
      <c r="I11" s="114"/>
    </row>
    <row r="12" spans="1:9" x14ac:dyDescent="0.35">
      <c r="A12" s="115" t="s">
        <v>55</v>
      </c>
      <c r="B12" s="116"/>
      <c r="C12" s="116"/>
      <c r="D12" s="116"/>
      <c r="E12" s="142" t="s">
        <v>117</v>
      </c>
      <c r="F12" s="142"/>
      <c r="G12" s="142"/>
      <c r="H12" s="142"/>
      <c r="I12" s="143"/>
    </row>
    <row r="13" spans="1:9" x14ac:dyDescent="0.35">
      <c r="A13" s="29" t="s">
        <v>68</v>
      </c>
      <c r="B13" s="14"/>
      <c r="C13" s="14"/>
      <c r="D13" s="14"/>
      <c r="E13" s="14"/>
      <c r="F13" s="14"/>
      <c r="G13" s="15"/>
      <c r="H13" s="144" t="s">
        <v>83</v>
      </c>
      <c r="I13" s="145"/>
    </row>
    <row r="14" spans="1:9" x14ac:dyDescent="0.35">
      <c r="A14" s="30" t="s">
        <v>65</v>
      </c>
      <c r="B14" s="16"/>
      <c r="C14" s="16"/>
      <c r="D14" s="16"/>
      <c r="E14" s="16"/>
      <c r="F14" s="16"/>
      <c r="G14" s="17"/>
      <c r="H14" s="146" t="s">
        <v>83</v>
      </c>
      <c r="I14" s="147"/>
    </row>
    <row r="15" spans="1:9" x14ac:dyDescent="0.35">
      <c r="A15" s="29" t="s">
        <v>2</v>
      </c>
      <c r="B15" s="14"/>
      <c r="C15" s="14"/>
      <c r="D15" s="14"/>
      <c r="E15" s="14"/>
      <c r="F15" s="14"/>
      <c r="G15" s="15"/>
      <c r="H15" s="148" t="s">
        <v>33</v>
      </c>
      <c r="I15" s="145"/>
    </row>
    <row r="16" spans="1:9" x14ac:dyDescent="0.35">
      <c r="A16" s="30" t="s">
        <v>4</v>
      </c>
      <c r="B16" s="16"/>
      <c r="C16" s="16"/>
      <c r="D16" s="16"/>
      <c r="E16" s="16"/>
      <c r="F16" s="16"/>
      <c r="G16" s="17"/>
      <c r="H16" s="149" t="s">
        <v>181</v>
      </c>
      <c r="I16" s="150"/>
    </row>
    <row r="17" spans="1:10" ht="15" customHeight="1" x14ac:dyDescent="0.35">
      <c r="A17" s="31" t="s">
        <v>22</v>
      </c>
      <c r="B17" s="18"/>
      <c r="C17" s="18"/>
      <c r="D17" s="18"/>
      <c r="E17" s="18"/>
      <c r="F17" s="18"/>
      <c r="G17" s="18"/>
      <c r="H17" s="18"/>
      <c r="I17" s="32"/>
    </row>
    <row r="18" spans="1:10" ht="15" customHeight="1" x14ac:dyDescent="0.35">
      <c r="A18" s="33" t="s">
        <v>0</v>
      </c>
      <c r="B18" s="129" t="s">
        <v>23</v>
      </c>
      <c r="C18" s="129"/>
      <c r="D18" s="129"/>
      <c r="E18" s="129"/>
      <c r="F18" s="129"/>
      <c r="G18" s="129"/>
      <c r="H18" s="140" t="s">
        <v>40</v>
      </c>
      <c r="I18" s="141"/>
    </row>
    <row r="19" spans="1:10" x14ac:dyDescent="0.35">
      <c r="A19" s="34" t="s">
        <v>1</v>
      </c>
      <c r="B19" s="134" t="s">
        <v>44</v>
      </c>
      <c r="C19" s="134"/>
      <c r="D19" s="134"/>
      <c r="E19" s="134"/>
      <c r="F19" s="134"/>
      <c r="G19" s="134"/>
      <c r="H19" s="135" t="s">
        <v>113</v>
      </c>
      <c r="I19" s="136"/>
    </row>
    <row r="20" spans="1:10" x14ac:dyDescent="0.35">
      <c r="A20" s="35" t="s">
        <v>3</v>
      </c>
      <c r="B20" s="137" t="s">
        <v>89</v>
      </c>
      <c r="C20" s="137"/>
      <c r="D20" s="137"/>
      <c r="E20" s="137"/>
      <c r="F20" s="137"/>
      <c r="G20" s="137"/>
      <c r="H20" s="138">
        <v>1621</v>
      </c>
      <c r="I20" s="139"/>
    </row>
    <row r="21" spans="1:10" x14ac:dyDescent="0.35">
      <c r="A21" s="36" t="s">
        <v>5</v>
      </c>
      <c r="B21" s="125" t="s">
        <v>46</v>
      </c>
      <c r="C21" s="126"/>
      <c r="D21" s="126"/>
      <c r="E21" s="126"/>
      <c r="F21" s="126"/>
      <c r="G21" s="126"/>
      <c r="H21" s="127">
        <v>1706.86</v>
      </c>
      <c r="I21" s="128"/>
    </row>
    <row r="22" spans="1:10" x14ac:dyDescent="0.35">
      <c r="A22" s="33" t="s">
        <v>27</v>
      </c>
      <c r="B22" s="129" t="s">
        <v>6</v>
      </c>
      <c r="C22" s="129"/>
      <c r="D22" s="129"/>
      <c r="E22" s="129"/>
      <c r="F22" s="129"/>
      <c r="G22" s="129"/>
      <c r="H22" s="130">
        <v>46023</v>
      </c>
      <c r="I22" s="131"/>
    </row>
    <row r="23" spans="1:10" x14ac:dyDescent="0.35">
      <c r="A23" s="34" t="s">
        <v>28</v>
      </c>
      <c r="B23" s="132" t="s">
        <v>29</v>
      </c>
      <c r="C23" s="132"/>
      <c r="D23" s="132"/>
      <c r="E23" s="132" t="s">
        <v>91</v>
      </c>
      <c r="F23" s="132"/>
      <c r="G23" s="132"/>
      <c r="H23" s="132" t="s">
        <v>51</v>
      </c>
      <c r="I23" s="133"/>
    </row>
    <row r="24" spans="1:10" x14ac:dyDescent="0.35">
      <c r="A24" s="33" t="s">
        <v>31</v>
      </c>
      <c r="B24" s="163">
        <v>0.06</v>
      </c>
      <c r="C24" s="163"/>
      <c r="D24" s="163"/>
      <c r="E24" s="151">
        <v>44</v>
      </c>
      <c r="F24" s="151"/>
      <c r="G24" s="151"/>
      <c r="H24" s="164">
        <v>4</v>
      </c>
      <c r="I24" s="165"/>
    </row>
    <row r="25" spans="1:10" x14ac:dyDescent="0.35">
      <c r="A25" s="34" t="s">
        <v>32</v>
      </c>
      <c r="B25" s="132" t="s">
        <v>49</v>
      </c>
      <c r="C25" s="132"/>
      <c r="D25" s="132"/>
      <c r="E25" s="132" t="s">
        <v>47</v>
      </c>
      <c r="F25" s="132"/>
      <c r="G25" s="132"/>
      <c r="H25" s="166" t="s">
        <v>48</v>
      </c>
      <c r="I25" s="167"/>
    </row>
    <row r="26" spans="1:10" x14ac:dyDescent="0.35">
      <c r="A26" s="33" t="s">
        <v>34</v>
      </c>
      <c r="B26" s="151" t="s">
        <v>18</v>
      </c>
      <c r="C26" s="151"/>
      <c r="D26" s="151"/>
      <c r="E26" s="151">
        <v>1</v>
      </c>
      <c r="F26" s="151"/>
      <c r="G26" s="151"/>
      <c r="H26" s="152">
        <v>1</v>
      </c>
      <c r="I26" s="153"/>
    </row>
    <row r="27" spans="1:10" ht="16" thickBot="1" x14ac:dyDescent="0.4">
      <c r="A27" s="154"/>
      <c r="B27" s="155"/>
      <c r="C27" s="155"/>
      <c r="D27" s="155"/>
      <c r="E27" s="155"/>
      <c r="F27" s="155"/>
      <c r="G27" s="155"/>
      <c r="H27" s="155"/>
      <c r="I27" s="156"/>
    </row>
    <row r="28" spans="1:10" ht="16" thickBot="1" x14ac:dyDescent="0.4">
      <c r="A28" s="157" t="s">
        <v>139</v>
      </c>
      <c r="B28" s="158"/>
      <c r="C28" s="158"/>
      <c r="D28" s="158"/>
      <c r="E28" s="158"/>
      <c r="F28" s="158"/>
      <c r="G28" s="158"/>
      <c r="H28" s="158"/>
      <c r="I28" s="159"/>
    </row>
    <row r="29" spans="1:10" x14ac:dyDescent="0.35">
      <c r="A29" s="160" t="s">
        <v>21</v>
      </c>
      <c r="B29" s="161"/>
      <c r="C29" s="161"/>
      <c r="D29" s="161"/>
      <c r="E29" s="161"/>
      <c r="F29" s="161"/>
      <c r="G29" s="161"/>
      <c r="H29" s="161" t="s">
        <v>67</v>
      </c>
      <c r="I29" s="162"/>
      <c r="J29" s="2" t="s">
        <v>184</v>
      </c>
    </row>
    <row r="30" spans="1:10" x14ac:dyDescent="0.35">
      <c r="A30" s="37" t="s">
        <v>0</v>
      </c>
      <c r="B30" s="173" t="s">
        <v>7</v>
      </c>
      <c r="C30" s="174"/>
      <c r="D30" s="174"/>
      <c r="E30" s="174"/>
      <c r="F30" s="174"/>
      <c r="G30" s="175"/>
      <c r="H30" s="171">
        <f>H21</f>
        <v>1706.86</v>
      </c>
      <c r="I30" s="172"/>
    </row>
    <row r="31" spans="1:10" x14ac:dyDescent="0.35">
      <c r="A31" s="35" t="s">
        <v>1</v>
      </c>
      <c r="B31" s="168" t="s">
        <v>41</v>
      </c>
      <c r="C31" s="169"/>
      <c r="D31" s="169"/>
      <c r="E31" s="169"/>
      <c r="F31" s="169"/>
      <c r="G31" s="170"/>
      <c r="H31" s="171"/>
      <c r="I31" s="172"/>
    </row>
    <row r="32" spans="1:10" x14ac:dyDescent="0.35">
      <c r="A32" s="37" t="s">
        <v>3</v>
      </c>
      <c r="B32" s="173" t="s">
        <v>81</v>
      </c>
      <c r="C32" s="174"/>
      <c r="D32" s="174"/>
      <c r="E32" s="174"/>
      <c r="F32" s="174"/>
      <c r="G32" s="175"/>
      <c r="H32" s="176">
        <v>0</v>
      </c>
      <c r="I32" s="177"/>
    </row>
    <row r="33" spans="1:9" x14ac:dyDescent="0.35">
      <c r="A33" s="35" t="s">
        <v>5</v>
      </c>
      <c r="B33" s="168" t="s">
        <v>42</v>
      </c>
      <c r="C33" s="169"/>
      <c r="D33" s="169"/>
      <c r="E33" s="169"/>
      <c r="F33" s="169"/>
      <c r="G33" s="170"/>
      <c r="H33" s="171"/>
      <c r="I33" s="172"/>
    </row>
    <row r="34" spans="1:9" x14ac:dyDescent="0.35">
      <c r="A34" s="35" t="s">
        <v>27</v>
      </c>
      <c r="B34" s="168" t="s">
        <v>63</v>
      </c>
      <c r="C34" s="169"/>
      <c r="D34" s="169"/>
      <c r="E34" s="169"/>
      <c r="F34" s="169"/>
      <c r="G34" s="170"/>
      <c r="H34" s="171"/>
      <c r="I34" s="172"/>
    </row>
    <row r="35" spans="1:9" x14ac:dyDescent="0.35">
      <c r="A35" s="35" t="s">
        <v>28</v>
      </c>
      <c r="B35" s="168" t="s">
        <v>43</v>
      </c>
      <c r="C35" s="169"/>
      <c r="D35" s="169"/>
      <c r="E35" s="169"/>
      <c r="F35" s="169"/>
      <c r="G35" s="170"/>
      <c r="H35" s="171"/>
      <c r="I35" s="172"/>
    </row>
    <row r="36" spans="1:9" x14ac:dyDescent="0.35">
      <c r="A36" s="35" t="s">
        <v>31</v>
      </c>
      <c r="B36" s="168" t="s">
        <v>64</v>
      </c>
      <c r="C36" s="169"/>
      <c r="D36" s="169"/>
      <c r="E36" s="169"/>
      <c r="F36" s="169"/>
      <c r="G36" s="170"/>
      <c r="H36" s="171"/>
      <c r="I36" s="172"/>
    </row>
    <row r="37" spans="1:9" x14ac:dyDescent="0.35">
      <c r="A37" s="35" t="s">
        <v>32</v>
      </c>
      <c r="B37" s="168" t="s">
        <v>61</v>
      </c>
      <c r="C37" s="169"/>
      <c r="D37" s="169"/>
      <c r="E37" s="169"/>
      <c r="F37" s="169"/>
      <c r="G37" s="170"/>
      <c r="H37" s="181"/>
      <c r="I37" s="182"/>
    </row>
    <row r="38" spans="1:9" ht="16" thickBot="1" x14ac:dyDescent="0.4">
      <c r="A38" s="183" t="s">
        <v>62</v>
      </c>
      <c r="B38" s="184"/>
      <c r="C38" s="184"/>
      <c r="D38" s="184"/>
      <c r="E38" s="184"/>
      <c r="F38" s="184"/>
      <c r="G38" s="184"/>
      <c r="H38" s="185">
        <f>SUM(H30:H37)</f>
        <v>1706.86</v>
      </c>
      <c r="I38" s="186"/>
    </row>
    <row r="39" spans="1:9" ht="16" thickBot="1" x14ac:dyDescent="0.4">
      <c r="A39" s="157" t="s">
        <v>138</v>
      </c>
      <c r="B39" s="158"/>
      <c r="C39" s="158"/>
      <c r="D39" s="158"/>
      <c r="E39" s="158"/>
      <c r="F39" s="158"/>
      <c r="G39" s="158"/>
      <c r="H39" s="158"/>
      <c r="I39" s="159"/>
    </row>
    <row r="40" spans="1:9" x14ac:dyDescent="0.35">
      <c r="A40" s="189" t="s">
        <v>21</v>
      </c>
      <c r="B40" s="190"/>
      <c r="C40" s="190"/>
      <c r="D40" s="190"/>
      <c r="E40" s="190"/>
      <c r="F40" s="190"/>
      <c r="G40" s="190"/>
      <c r="H40" s="190" t="s">
        <v>67</v>
      </c>
      <c r="I40" s="191"/>
    </row>
    <row r="41" spans="1:9" x14ac:dyDescent="0.35">
      <c r="A41" s="37" t="s">
        <v>0</v>
      </c>
      <c r="B41" s="178" t="s">
        <v>8</v>
      </c>
      <c r="C41" s="178"/>
      <c r="D41" s="178"/>
      <c r="E41" s="178"/>
      <c r="F41" s="178"/>
      <c r="G41" s="178"/>
      <c r="H41" s="171">
        <f>$H$24*$E$24-$B$24*$H$21</f>
        <v>73.588400000000007</v>
      </c>
      <c r="I41" s="172"/>
    </row>
    <row r="42" spans="1:9" x14ac:dyDescent="0.35">
      <c r="A42" s="35" t="s">
        <v>1</v>
      </c>
      <c r="B42" s="137" t="s">
        <v>35</v>
      </c>
      <c r="C42" s="137"/>
      <c r="D42" s="137"/>
      <c r="E42" s="137"/>
      <c r="F42" s="137"/>
      <c r="G42" s="137"/>
      <c r="H42" s="171">
        <v>505.99</v>
      </c>
      <c r="I42" s="172"/>
    </row>
    <row r="43" spans="1:9" x14ac:dyDescent="0.35">
      <c r="A43" s="35" t="s">
        <v>3</v>
      </c>
      <c r="B43" s="137" t="s">
        <v>57</v>
      </c>
      <c r="C43" s="137"/>
      <c r="D43" s="137"/>
      <c r="E43" s="137"/>
      <c r="F43" s="137"/>
      <c r="G43" s="137"/>
      <c r="H43" s="171">
        <v>0</v>
      </c>
      <c r="I43" s="172"/>
    </row>
    <row r="44" spans="1:9" x14ac:dyDescent="0.35">
      <c r="A44" s="35" t="s">
        <v>5</v>
      </c>
      <c r="B44" s="137" t="s">
        <v>56</v>
      </c>
      <c r="C44" s="137"/>
      <c r="D44" s="137"/>
      <c r="E44" s="137"/>
      <c r="F44" s="137"/>
      <c r="G44" s="137"/>
      <c r="H44" s="171">
        <v>58.01</v>
      </c>
      <c r="I44" s="172"/>
    </row>
    <row r="45" spans="1:9" x14ac:dyDescent="0.35">
      <c r="A45" s="35" t="s">
        <v>27</v>
      </c>
      <c r="B45" s="137" t="s">
        <v>20</v>
      </c>
      <c r="C45" s="137"/>
      <c r="D45" s="137"/>
      <c r="E45" s="137"/>
      <c r="F45" s="137"/>
      <c r="G45" s="137"/>
      <c r="H45" s="171">
        <v>6.98</v>
      </c>
      <c r="I45" s="172"/>
    </row>
    <row r="46" spans="1:9" x14ac:dyDescent="0.35">
      <c r="A46" s="35" t="s">
        <v>28</v>
      </c>
      <c r="B46" s="168" t="s">
        <v>66</v>
      </c>
      <c r="C46" s="169"/>
      <c r="D46" s="169"/>
      <c r="E46" s="169"/>
      <c r="F46" s="169"/>
      <c r="G46" s="170"/>
      <c r="H46" s="187"/>
      <c r="I46" s="188"/>
    </row>
    <row r="47" spans="1:9" ht="16" thickBot="1" x14ac:dyDescent="0.4">
      <c r="A47" s="183" t="s">
        <v>62</v>
      </c>
      <c r="B47" s="184"/>
      <c r="C47" s="184"/>
      <c r="D47" s="184"/>
      <c r="E47" s="184"/>
      <c r="F47" s="184"/>
      <c r="G47" s="184"/>
      <c r="H47" s="185">
        <f>SUM(H41:I46)</f>
        <v>644.5684</v>
      </c>
      <c r="I47" s="186"/>
    </row>
    <row r="48" spans="1:9" ht="16" thickBot="1" x14ac:dyDescent="0.4">
      <c r="A48" s="157" t="s">
        <v>140</v>
      </c>
      <c r="B48" s="158"/>
      <c r="C48" s="158"/>
      <c r="D48" s="158"/>
      <c r="E48" s="158"/>
      <c r="F48" s="158"/>
      <c r="G48" s="158"/>
      <c r="H48" s="158"/>
      <c r="I48" s="159"/>
    </row>
    <row r="49" spans="1:9" x14ac:dyDescent="0.35">
      <c r="A49" s="160" t="s">
        <v>21</v>
      </c>
      <c r="B49" s="161"/>
      <c r="C49" s="161"/>
      <c r="D49" s="161"/>
      <c r="E49" s="161"/>
      <c r="F49" s="161"/>
      <c r="G49" s="161"/>
      <c r="H49" s="161" t="s">
        <v>67</v>
      </c>
      <c r="I49" s="162"/>
    </row>
    <row r="50" spans="1:9" x14ac:dyDescent="0.35">
      <c r="A50" s="37" t="s">
        <v>0</v>
      </c>
      <c r="B50" s="178" t="s">
        <v>58</v>
      </c>
      <c r="C50" s="178"/>
      <c r="D50" s="178"/>
      <c r="E50" s="178"/>
      <c r="F50" s="178"/>
      <c r="G50" s="178"/>
      <c r="H50" s="179">
        <v>20.170000000000002</v>
      </c>
      <c r="I50" s="180"/>
    </row>
    <row r="51" spans="1:9" x14ac:dyDescent="0.35">
      <c r="A51" s="37" t="s">
        <v>1</v>
      </c>
      <c r="B51" s="178" t="s">
        <v>97</v>
      </c>
      <c r="C51" s="178"/>
      <c r="D51" s="178"/>
      <c r="E51" s="178"/>
      <c r="F51" s="178"/>
      <c r="G51" s="178"/>
      <c r="H51" s="179"/>
      <c r="I51" s="180"/>
    </row>
    <row r="52" spans="1:9" x14ac:dyDescent="0.35">
      <c r="A52" s="37" t="s">
        <v>3</v>
      </c>
      <c r="B52" s="178" t="s">
        <v>77</v>
      </c>
      <c r="C52" s="178"/>
      <c r="D52" s="178"/>
      <c r="E52" s="178"/>
      <c r="F52" s="178"/>
      <c r="G52" s="178"/>
      <c r="H52" s="179"/>
      <c r="I52" s="180"/>
    </row>
    <row r="53" spans="1:9" x14ac:dyDescent="0.35">
      <c r="A53" s="37" t="s">
        <v>5</v>
      </c>
      <c r="B53" s="178" t="s">
        <v>118</v>
      </c>
      <c r="C53" s="178"/>
      <c r="D53" s="178"/>
      <c r="E53" s="178"/>
      <c r="F53" s="178"/>
      <c r="G53" s="178"/>
      <c r="H53" s="179"/>
      <c r="I53" s="180"/>
    </row>
    <row r="54" spans="1:9" ht="16" thickBot="1" x14ac:dyDescent="0.4">
      <c r="A54" s="195" t="s">
        <v>62</v>
      </c>
      <c r="B54" s="196"/>
      <c r="C54" s="196"/>
      <c r="D54" s="196"/>
      <c r="E54" s="196"/>
      <c r="F54" s="196"/>
      <c r="G54" s="197"/>
      <c r="H54" s="185">
        <f>SUM(H50:I53)</f>
        <v>20.170000000000002</v>
      </c>
      <c r="I54" s="186"/>
    </row>
    <row r="55" spans="1:9" ht="16" thickBot="1" x14ac:dyDescent="0.4">
      <c r="A55" s="157" t="s">
        <v>141</v>
      </c>
      <c r="B55" s="158"/>
      <c r="C55" s="158"/>
      <c r="D55" s="158"/>
      <c r="E55" s="158"/>
      <c r="F55" s="158"/>
      <c r="G55" s="158"/>
      <c r="H55" s="158"/>
      <c r="I55" s="159"/>
    </row>
    <row r="56" spans="1:9" x14ac:dyDescent="0.35">
      <c r="A56" s="200" t="s">
        <v>119</v>
      </c>
      <c r="B56" s="201"/>
      <c r="C56" s="201"/>
      <c r="D56" s="201"/>
      <c r="E56" s="201"/>
      <c r="F56" s="201"/>
      <c r="G56" s="201"/>
      <c r="H56" s="201"/>
      <c r="I56" s="202"/>
    </row>
    <row r="57" spans="1:9" x14ac:dyDescent="0.35">
      <c r="A57" s="195" t="s">
        <v>21</v>
      </c>
      <c r="B57" s="196"/>
      <c r="C57" s="196"/>
      <c r="D57" s="196"/>
      <c r="E57" s="196"/>
      <c r="F57" s="196"/>
      <c r="G57" s="197"/>
      <c r="H57" s="198" t="s">
        <v>67</v>
      </c>
      <c r="I57" s="199"/>
    </row>
    <row r="58" spans="1:9" x14ac:dyDescent="0.35">
      <c r="A58" s="203" t="s">
        <v>45</v>
      </c>
      <c r="B58" s="204"/>
      <c r="C58" s="204"/>
      <c r="D58" s="204"/>
      <c r="E58" s="204"/>
      <c r="F58" s="204"/>
      <c r="G58" s="204"/>
      <c r="H58" s="71" t="s">
        <v>9</v>
      </c>
      <c r="I58" s="38" t="s">
        <v>24</v>
      </c>
    </row>
    <row r="59" spans="1:9" x14ac:dyDescent="0.35">
      <c r="A59" s="37" t="s">
        <v>0</v>
      </c>
      <c r="B59" s="178" t="s">
        <v>10</v>
      </c>
      <c r="C59" s="178"/>
      <c r="D59" s="178"/>
      <c r="E59" s="178"/>
      <c r="F59" s="178"/>
      <c r="G59" s="178"/>
      <c r="H59" s="6">
        <v>0.2</v>
      </c>
      <c r="I59" s="72">
        <f>H59*($H$38)</f>
        <v>341.37200000000001</v>
      </c>
    </row>
    <row r="60" spans="1:9" x14ac:dyDescent="0.35">
      <c r="A60" s="37" t="s">
        <v>1</v>
      </c>
      <c r="B60" s="178" t="s">
        <v>11</v>
      </c>
      <c r="C60" s="178"/>
      <c r="D60" s="178"/>
      <c r="E60" s="178"/>
      <c r="F60" s="178"/>
      <c r="G60" s="178"/>
      <c r="H60" s="6">
        <v>1.4999999999999999E-2</v>
      </c>
      <c r="I60" s="72">
        <f t="shared" ref="I60:I66" si="0">H60*($H$38)</f>
        <v>25.602899999999998</v>
      </c>
    </row>
    <row r="61" spans="1:9" x14ac:dyDescent="0.35">
      <c r="A61" s="37" t="s">
        <v>3</v>
      </c>
      <c r="B61" s="178" t="s">
        <v>12</v>
      </c>
      <c r="C61" s="178"/>
      <c r="D61" s="178"/>
      <c r="E61" s="178"/>
      <c r="F61" s="178"/>
      <c r="G61" s="178"/>
      <c r="H61" s="6">
        <v>0.01</v>
      </c>
      <c r="I61" s="72">
        <f t="shared" si="0"/>
        <v>17.0686</v>
      </c>
    </row>
    <row r="62" spans="1:9" x14ac:dyDescent="0.35">
      <c r="A62" s="37" t="s">
        <v>5</v>
      </c>
      <c r="B62" s="178" t="s">
        <v>13</v>
      </c>
      <c r="C62" s="178"/>
      <c r="D62" s="178"/>
      <c r="E62" s="178"/>
      <c r="F62" s="178"/>
      <c r="G62" s="178"/>
      <c r="H62" s="6">
        <v>2E-3</v>
      </c>
      <c r="I62" s="72">
        <f t="shared" si="0"/>
        <v>3.4137200000000001</v>
      </c>
    </row>
    <row r="63" spans="1:9" x14ac:dyDescent="0.35">
      <c r="A63" s="37" t="s">
        <v>27</v>
      </c>
      <c r="B63" s="178" t="s">
        <v>14</v>
      </c>
      <c r="C63" s="178"/>
      <c r="D63" s="178"/>
      <c r="E63" s="178"/>
      <c r="F63" s="178"/>
      <c r="G63" s="178"/>
      <c r="H63" s="6">
        <v>2.5000000000000001E-2</v>
      </c>
      <c r="I63" s="72">
        <f t="shared" si="0"/>
        <v>42.671500000000002</v>
      </c>
    </row>
    <row r="64" spans="1:9" x14ac:dyDescent="0.35">
      <c r="A64" s="37" t="s">
        <v>28</v>
      </c>
      <c r="B64" s="178" t="s">
        <v>16</v>
      </c>
      <c r="C64" s="178"/>
      <c r="D64" s="178"/>
      <c r="E64" s="178"/>
      <c r="F64" s="178"/>
      <c r="G64" s="178"/>
      <c r="H64" s="6">
        <v>6.0000000000000001E-3</v>
      </c>
      <c r="I64" s="72">
        <f t="shared" si="0"/>
        <v>10.241159999999999</v>
      </c>
    </row>
    <row r="65" spans="1:9" x14ac:dyDescent="0.35">
      <c r="A65" s="35" t="s">
        <v>31</v>
      </c>
      <c r="B65" s="137" t="s">
        <v>179</v>
      </c>
      <c r="C65" s="137"/>
      <c r="D65" s="137"/>
      <c r="E65" s="137"/>
      <c r="F65" s="137"/>
      <c r="G65" s="137"/>
      <c r="H65" s="11">
        <v>1.4999999999999999E-2</v>
      </c>
      <c r="I65" s="91">
        <f t="shared" si="0"/>
        <v>25.602899999999998</v>
      </c>
    </row>
    <row r="66" spans="1:9" x14ac:dyDescent="0.35">
      <c r="A66" s="37" t="s">
        <v>32</v>
      </c>
      <c r="B66" s="178" t="s">
        <v>15</v>
      </c>
      <c r="C66" s="178"/>
      <c r="D66" s="178"/>
      <c r="E66" s="178"/>
      <c r="F66" s="178"/>
      <c r="G66" s="178"/>
      <c r="H66" s="6">
        <v>0.08</v>
      </c>
      <c r="I66" s="72">
        <f t="shared" si="0"/>
        <v>136.5488</v>
      </c>
    </row>
    <row r="67" spans="1:9" x14ac:dyDescent="0.35">
      <c r="A67" s="183" t="s">
        <v>62</v>
      </c>
      <c r="B67" s="184"/>
      <c r="C67" s="184"/>
      <c r="D67" s="184"/>
      <c r="E67" s="184"/>
      <c r="F67" s="184"/>
      <c r="G67" s="184"/>
      <c r="H67" s="7">
        <f>SUM(H59:H66)</f>
        <v>0.35300000000000009</v>
      </c>
      <c r="I67" s="41">
        <f>SUM(I59:I66)</f>
        <v>602.52157999999997</v>
      </c>
    </row>
    <row r="68" spans="1:9" x14ac:dyDescent="0.35">
      <c r="A68" s="200" t="s">
        <v>120</v>
      </c>
      <c r="B68" s="201"/>
      <c r="C68" s="201"/>
      <c r="D68" s="201"/>
      <c r="E68" s="201"/>
      <c r="F68" s="201"/>
      <c r="G68" s="201"/>
      <c r="H68" s="201"/>
      <c r="I68" s="202"/>
    </row>
    <row r="69" spans="1:9" x14ac:dyDescent="0.35">
      <c r="A69" s="195" t="s">
        <v>21</v>
      </c>
      <c r="B69" s="196"/>
      <c r="C69" s="196"/>
      <c r="D69" s="196"/>
      <c r="E69" s="196"/>
      <c r="F69" s="196"/>
      <c r="G69" s="197"/>
      <c r="H69" s="198" t="s">
        <v>67</v>
      </c>
      <c r="I69" s="199"/>
    </row>
    <row r="70" spans="1:9" x14ac:dyDescent="0.35">
      <c r="A70" s="232" t="s">
        <v>45</v>
      </c>
      <c r="B70" s="233"/>
      <c r="C70" s="233"/>
      <c r="D70" s="233"/>
      <c r="E70" s="233"/>
      <c r="F70" s="233"/>
      <c r="G70" s="234"/>
      <c r="H70" s="71" t="s">
        <v>9</v>
      </c>
      <c r="I70" s="38" t="s">
        <v>24</v>
      </c>
    </row>
    <row r="71" spans="1:9" x14ac:dyDescent="0.35">
      <c r="A71" s="37" t="s">
        <v>0</v>
      </c>
      <c r="B71" s="168" t="s">
        <v>72</v>
      </c>
      <c r="C71" s="169"/>
      <c r="D71" s="169"/>
      <c r="E71" s="169"/>
      <c r="F71" s="169"/>
      <c r="G71" s="170"/>
      <c r="H71" s="4">
        <v>8.3299999999999999E-2</v>
      </c>
      <c r="I71" s="39">
        <f>H71*($H$38)</f>
        <v>142.18143799999999</v>
      </c>
    </row>
    <row r="72" spans="1:9" x14ac:dyDescent="0.35">
      <c r="A72" s="37" t="s">
        <v>1</v>
      </c>
      <c r="B72" s="168" t="s">
        <v>121</v>
      </c>
      <c r="C72" s="169"/>
      <c r="D72" s="169"/>
      <c r="E72" s="169"/>
      <c r="F72" s="169"/>
      <c r="G72" s="170"/>
      <c r="H72" s="4">
        <v>8.3299999999999999E-2</v>
      </c>
      <c r="I72" s="39">
        <f>H72*($H$38)</f>
        <v>142.18143799999999</v>
      </c>
    </row>
    <row r="73" spans="1:9" x14ac:dyDescent="0.35">
      <c r="A73" s="37" t="s">
        <v>3</v>
      </c>
      <c r="B73" s="168" t="s">
        <v>122</v>
      </c>
      <c r="C73" s="169"/>
      <c r="D73" s="169"/>
      <c r="E73" s="169"/>
      <c r="F73" s="169"/>
      <c r="G73" s="170"/>
      <c r="H73" s="4">
        <v>2.7799999999999998E-2</v>
      </c>
      <c r="I73" s="39">
        <f>H73*($H$38)</f>
        <v>47.450707999999992</v>
      </c>
    </row>
    <row r="74" spans="1:9" x14ac:dyDescent="0.35">
      <c r="A74" s="183" t="s">
        <v>123</v>
      </c>
      <c r="B74" s="184"/>
      <c r="C74" s="184"/>
      <c r="D74" s="184"/>
      <c r="E74" s="184"/>
      <c r="F74" s="184"/>
      <c r="G74" s="184"/>
      <c r="H74" s="5">
        <f>SUM(H71:H73)</f>
        <v>0.19439999999999999</v>
      </c>
      <c r="I74" s="40">
        <f>SUM(I71:I73)</f>
        <v>331.81358399999999</v>
      </c>
    </row>
    <row r="75" spans="1:9" x14ac:dyDescent="0.35">
      <c r="A75" s="37" t="s">
        <v>5</v>
      </c>
      <c r="B75" s="168" t="s">
        <v>124</v>
      </c>
      <c r="C75" s="169"/>
      <c r="D75" s="169"/>
      <c r="E75" s="169"/>
      <c r="F75" s="169"/>
      <c r="G75" s="170"/>
      <c r="H75" s="93">
        <f>H67*H74</f>
        <v>6.8623200000000009E-2</v>
      </c>
      <c r="I75" s="39">
        <f>H75*($H$38)</f>
        <v>117.13019515200001</v>
      </c>
    </row>
    <row r="76" spans="1:9" x14ac:dyDescent="0.35">
      <c r="A76" s="183" t="s">
        <v>62</v>
      </c>
      <c r="B76" s="184"/>
      <c r="C76" s="184"/>
      <c r="D76" s="184"/>
      <c r="E76" s="184"/>
      <c r="F76" s="184"/>
      <c r="G76" s="184"/>
      <c r="H76" s="5">
        <f>SUM(H74:H75)</f>
        <v>0.26302320000000001</v>
      </c>
      <c r="I76" s="40">
        <f>SUM(I74:I75)</f>
        <v>448.94377915199999</v>
      </c>
    </row>
    <row r="77" spans="1:9" x14ac:dyDescent="0.35">
      <c r="A77" s="235"/>
      <c r="B77" s="236"/>
      <c r="C77" s="236"/>
      <c r="D77" s="236"/>
      <c r="E77" s="236"/>
      <c r="F77" s="236"/>
      <c r="G77" s="236"/>
      <c r="H77" s="236"/>
      <c r="I77" s="237"/>
    </row>
    <row r="78" spans="1:9" x14ac:dyDescent="0.35">
      <c r="A78" s="238" t="s">
        <v>125</v>
      </c>
      <c r="B78" s="239"/>
      <c r="C78" s="239"/>
      <c r="D78" s="239"/>
      <c r="E78" s="239"/>
      <c r="F78" s="239"/>
      <c r="G78" s="239"/>
      <c r="H78" s="239"/>
      <c r="I78" s="240"/>
    </row>
    <row r="79" spans="1:9" x14ac:dyDescent="0.35">
      <c r="A79" s="189" t="s">
        <v>21</v>
      </c>
      <c r="B79" s="190"/>
      <c r="C79" s="190"/>
      <c r="D79" s="190"/>
      <c r="E79" s="190"/>
      <c r="F79" s="190"/>
      <c r="G79" s="190"/>
      <c r="H79" s="190" t="s">
        <v>67</v>
      </c>
      <c r="I79" s="191"/>
    </row>
    <row r="80" spans="1:9" x14ac:dyDescent="0.35">
      <c r="A80" s="203" t="s">
        <v>45</v>
      </c>
      <c r="B80" s="204"/>
      <c r="C80" s="204"/>
      <c r="D80" s="204"/>
      <c r="E80" s="204"/>
      <c r="F80" s="204"/>
      <c r="G80" s="204"/>
      <c r="H80" s="71" t="s">
        <v>9</v>
      </c>
      <c r="I80" s="38" t="s">
        <v>24</v>
      </c>
    </row>
    <row r="81" spans="1:32" x14ac:dyDescent="0.35">
      <c r="A81" s="37" t="s">
        <v>0</v>
      </c>
      <c r="B81" s="241" t="s">
        <v>73</v>
      </c>
      <c r="C81" s="242"/>
      <c r="D81" s="242"/>
      <c r="E81" s="242"/>
      <c r="F81" s="242"/>
      <c r="G81" s="243"/>
      <c r="H81" s="74">
        <v>9.4999999999999998E-3</v>
      </c>
      <c r="I81" s="39">
        <f t="shared" ref="I81:I88" si="1">H81*($H$38)</f>
        <v>16.215169999999997</v>
      </c>
    </row>
    <row r="82" spans="1:32" x14ac:dyDescent="0.35">
      <c r="A82" s="37" t="s">
        <v>1</v>
      </c>
      <c r="B82" s="241" t="s">
        <v>126</v>
      </c>
      <c r="C82" s="242"/>
      <c r="D82" s="242"/>
      <c r="E82" s="242"/>
      <c r="F82" s="242"/>
      <c r="G82" s="243"/>
      <c r="H82" s="74">
        <v>3.2000000000000002E-3</v>
      </c>
      <c r="I82" s="39">
        <f t="shared" si="1"/>
        <v>5.4619520000000001</v>
      </c>
    </row>
    <row r="83" spans="1:32" x14ac:dyDescent="0.35">
      <c r="A83" s="37" t="s">
        <v>3</v>
      </c>
      <c r="B83" s="241" t="s">
        <v>74</v>
      </c>
      <c r="C83" s="242"/>
      <c r="D83" s="242"/>
      <c r="E83" s="242"/>
      <c r="F83" s="242"/>
      <c r="G83" s="243"/>
      <c r="H83" s="74">
        <v>2.8E-3</v>
      </c>
      <c r="I83" s="39">
        <f t="shared" si="1"/>
        <v>4.7792079999999997</v>
      </c>
    </row>
    <row r="84" spans="1:32" x14ac:dyDescent="0.35">
      <c r="A84" s="37" t="s">
        <v>5</v>
      </c>
      <c r="B84" s="241" t="s">
        <v>75</v>
      </c>
      <c r="C84" s="242"/>
      <c r="D84" s="242"/>
      <c r="E84" s="242"/>
      <c r="F84" s="242"/>
      <c r="G84" s="243"/>
      <c r="H84" s="74">
        <v>2.0000000000000001E-4</v>
      </c>
      <c r="I84" s="39">
        <f t="shared" si="1"/>
        <v>0.34137200000000001</v>
      </c>
    </row>
    <row r="85" spans="1:32" x14ac:dyDescent="0.35">
      <c r="A85" s="37" t="s">
        <v>27</v>
      </c>
      <c r="B85" s="241" t="s">
        <v>76</v>
      </c>
      <c r="C85" s="242"/>
      <c r="D85" s="242"/>
      <c r="E85" s="242"/>
      <c r="F85" s="242"/>
      <c r="G85" s="243"/>
      <c r="H85" s="74">
        <v>5.0000000000000001E-4</v>
      </c>
      <c r="I85" s="39">
        <f t="shared" si="1"/>
        <v>0.85343000000000002</v>
      </c>
    </row>
    <row r="86" spans="1:32" x14ac:dyDescent="0.35">
      <c r="A86" s="37" t="s">
        <v>28</v>
      </c>
      <c r="B86" s="241" t="s">
        <v>59</v>
      </c>
      <c r="C86" s="242"/>
      <c r="D86" s="242"/>
      <c r="E86" s="242"/>
      <c r="F86" s="242"/>
      <c r="G86" s="243"/>
      <c r="H86" s="74">
        <v>1.3899999999999999E-2</v>
      </c>
      <c r="I86" s="39">
        <f t="shared" si="1"/>
        <v>23.725353999999996</v>
      </c>
    </row>
    <row r="87" spans="1:32" x14ac:dyDescent="0.35">
      <c r="A87" s="183" t="s">
        <v>123</v>
      </c>
      <c r="B87" s="184"/>
      <c r="C87" s="184"/>
      <c r="D87" s="184"/>
      <c r="E87" s="184"/>
      <c r="F87" s="184"/>
      <c r="G87" s="184"/>
      <c r="H87" s="75">
        <f>SUM(H81:H86)</f>
        <v>3.0099999999999998E-2</v>
      </c>
      <c r="I87" s="40">
        <f>SUM(I81:I86)</f>
        <v>51.376485999999993</v>
      </c>
      <c r="J87" s="69"/>
    </row>
    <row r="88" spans="1:32" x14ac:dyDescent="0.35">
      <c r="A88" s="43" t="s">
        <v>31</v>
      </c>
      <c r="B88" s="241" t="s">
        <v>127</v>
      </c>
      <c r="C88" s="242"/>
      <c r="D88" s="242"/>
      <c r="E88" s="242"/>
      <c r="F88" s="242"/>
      <c r="G88" s="243"/>
      <c r="H88" s="74">
        <f>H87*H67</f>
        <v>1.0625300000000002E-2</v>
      </c>
      <c r="I88" s="39">
        <f t="shared" si="1"/>
        <v>18.135899558000002</v>
      </c>
    </row>
    <row r="89" spans="1:32" x14ac:dyDescent="0.35">
      <c r="A89" s="183" t="s">
        <v>62</v>
      </c>
      <c r="B89" s="184"/>
      <c r="C89" s="184"/>
      <c r="D89" s="184"/>
      <c r="E89" s="184"/>
      <c r="F89" s="184"/>
      <c r="G89" s="184"/>
      <c r="H89" s="75">
        <f>SUM(H87:H88)</f>
        <v>4.0725299999999999E-2</v>
      </c>
      <c r="I89" s="40">
        <f>SUM(I87:I88)</f>
        <v>69.512385557999991</v>
      </c>
    </row>
    <row r="90" spans="1:32" s="9" customFormat="1" x14ac:dyDescent="0.35">
      <c r="A90" s="238" t="s">
        <v>128</v>
      </c>
      <c r="B90" s="239"/>
      <c r="C90" s="239"/>
      <c r="D90" s="239"/>
      <c r="E90" s="239"/>
      <c r="F90" s="239"/>
      <c r="G90" s="239"/>
      <c r="H90" s="239"/>
      <c r="I90" s="240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9" customFormat="1" x14ac:dyDescent="0.35">
      <c r="A91" s="160" t="s">
        <v>21</v>
      </c>
      <c r="B91" s="161"/>
      <c r="C91" s="161"/>
      <c r="D91" s="161"/>
      <c r="E91" s="161"/>
      <c r="F91" s="161"/>
      <c r="G91" s="161"/>
      <c r="H91" s="161" t="s">
        <v>67</v>
      </c>
      <c r="I91" s="16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9" customFormat="1" x14ac:dyDescent="0.35">
      <c r="A92" s="203" t="s">
        <v>45</v>
      </c>
      <c r="B92" s="204"/>
      <c r="C92" s="204"/>
      <c r="D92" s="204"/>
      <c r="E92" s="204"/>
      <c r="F92" s="204"/>
      <c r="G92" s="204"/>
      <c r="H92" s="71" t="s">
        <v>9</v>
      </c>
      <c r="I92" s="38" t="s">
        <v>24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9" customFormat="1" x14ac:dyDescent="0.35">
      <c r="A93" s="37" t="s">
        <v>0</v>
      </c>
      <c r="B93" s="178" t="s">
        <v>25</v>
      </c>
      <c r="C93" s="178"/>
      <c r="D93" s="178"/>
      <c r="E93" s="178"/>
      <c r="F93" s="178"/>
      <c r="G93" s="178"/>
      <c r="H93" s="4">
        <v>4.1999999999999997E-3</v>
      </c>
      <c r="I93" s="39">
        <f>H93*$H$38</f>
        <v>7.1688119999999991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9" customFormat="1" x14ac:dyDescent="0.35">
      <c r="A94" s="37" t="s">
        <v>1</v>
      </c>
      <c r="B94" s="178" t="s">
        <v>36</v>
      </c>
      <c r="C94" s="178"/>
      <c r="D94" s="178"/>
      <c r="E94" s="178"/>
      <c r="F94" s="178"/>
      <c r="G94" s="178"/>
      <c r="H94" s="4">
        <f>8%*H93</f>
        <v>3.3599999999999998E-4</v>
      </c>
      <c r="I94" s="39">
        <f t="shared" ref="I94:I98" si="2">H94*$H$38</f>
        <v>0.57350495999999995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9" customFormat="1" x14ac:dyDescent="0.35">
      <c r="A95" s="37" t="s">
        <v>3</v>
      </c>
      <c r="B95" s="178" t="s">
        <v>69</v>
      </c>
      <c r="C95" s="178"/>
      <c r="D95" s="178"/>
      <c r="E95" s="178"/>
      <c r="F95" s="178"/>
      <c r="G95" s="178"/>
      <c r="H95" s="4">
        <v>3.4799999999999998E-2</v>
      </c>
      <c r="I95" s="39">
        <f t="shared" si="2"/>
        <v>59.398727999999991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35">
      <c r="A96" s="37" t="s">
        <v>5</v>
      </c>
      <c r="B96" s="178" t="s">
        <v>26</v>
      </c>
      <c r="C96" s="178"/>
      <c r="D96" s="178"/>
      <c r="E96" s="178"/>
      <c r="F96" s="178"/>
      <c r="G96" s="178"/>
      <c r="H96" s="94">
        <v>1.9400000000000001E-3</v>
      </c>
      <c r="I96" s="39">
        <f t="shared" si="2"/>
        <v>3.3113084000000002</v>
      </c>
    </row>
    <row r="97" spans="1:9" x14ac:dyDescent="0.35">
      <c r="A97" s="37" t="s">
        <v>27</v>
      </c>
      <c r="B97" s="244" t="s">
        <v>129</v>
      </c>
      <c r="C97" s="244"/>
      <c r="D97" s="244"/>
      <c r="E97" s="244"/>
      <c r="F97" s="244"/>
      <c r="G97" s="244"/>
      <c r="H97" s="4">
        <f>H67*H96</f>
        <v>6.8482000000000026E-4</v>
      </c>
      <c r="I97" s="39">
        <f t="shared" si="2"/>
        <v>1.1688918652000004</v>
      </c>
    </row>
    <row r="98" spans="1:9" x14ac:dyDescent="0.35">
      <c r="A98" s="37" t="s">
        <v>28</v>
      </c>
      <c r="B98" s="178" t="s">
        <v>60</v>
      </c>
      <c r="C98" s="178"/>
      <c r="D98" s="178"/>
      <c r="E98" s="178"/>
      <c r="F98" s="178"/>
      <c r="G98" s="178"/>
      <c r="H98" s="4">
        <f>8%*40%*H96</f>
        <v>6.2080000000000002E-5</v>
      </c>
      <c r="I98" s="39">
        <f t="shared" si="2"/>
        <v>0.1059618688</v>
      </c>
    </row>
    <row r="99" spans="1:9" x14ac:dyDescent="0.35">
      <c r="A99" s="183" t="s">
        <v>62</v>
      </c>
      <c r="B99" s="184"/>
      <c r="C99" s="184"/>
      <c r="D99" s="184"/>
      <c r="E99" s="184"/>
      <c r="F99" s="184"/>
      <c r="G99" s="184"/>
      <c r="H99" s="8">
        <f>SUM(H93:H98)</f>
        <v>4.2022899999999995E-2</v>
      </c>
      <c r="I99" s="40">
        <f>SUM(I93:I98)</f>
        <v>71.727207093999979</v>
      </c>
    </row>
    <row r="100" spans="1:9" x14ac:dyDescent="0.35">
      <c r="A100" s="238" t="s">
        <v>130</v>
      </c>
      <c r="B100" s="239"/>
      <c r="C100" s="239"/>
      <c r="D100" s="239"/>
      <c r="E100" s="239"/>
      <c r="F100" s="239"/>
      <c r="G100" s="239"/>
      <c r="H100" s="239"/>
      <c r="I100" s="240"/>
    </row>
    <row r="101" spans="1:9" x14ac:dyDescent="0.35">
      <c r="A101" s="189" t="s">
        <v>21</v>
      </c>
      <c r="B101" s="190"/>
      <c r="C101" s="190"/>
      <c r="D101" s="190"/>
      <c r="E101" s="190"/>
      <c r="F101" s="190"/>
      <c r="G101" s="190"/>
      <c r="H101" s="190" t="s">
        <v>67</v>
      </c>
      <c r="I101" s="191"/>
    </row>
    <row r="102" spans="1:9" x14ac:dyDescent="0.35">
      <c r="A102" s="203" t="s">
        <v>45</v>
      </c>
      <c r="B102" s="204"/>
      <c r="C102" s="204"/>
      <c r="D102" s="204"/>
      <c r="E102" s="204"/>
      <c r="F102" s="204"/>
      <c r="G102" s="204"/>
      <c r="H102" s="71" t="s">
        <v>9</v>
      </c>
      <c r="I102" s="38" t="s">
        <v>24</v>
      </c>
    </row>
    <row r="103" spans="1:9" x14ac:dyDescent="0.35">
      <c r="A103" s="86" t="s">
        <v>0</v>
      </c>
      <c r="B103" s="244" t="s">
        <v>131</v>
      </c>
      <c r="C103" s="244"/>
      <c r="D103" s="244"/>
      <c r="E103" s="244"/>
      <c r="F103" s="244"/>
      <c r="G103" s="244"/>
      <c r="H103" s="4">
        <v>6.9999999999999999E-4</v>
      </c>
      <c r="I103" s="39">
        <f t="shared" ref="I103:I106" si="3">H103*$H$38</f>
        <v>1.1948019999999999</v>
      </c>
    </row>
    <row r="104" spans="1:9" x14ac:dyDescent="0.35">
      <c r="A104" s="86" t="s">
        <v>1</v>
      </c>
      <c r="B104" s="244" t="s">
        <v>132</v>
      </c>
      <c r="C104" s="244"/>
      <c r="D104" s="244"/>
      <c r="E104" s="244"/>
      <c r="F104" s="244"/>
      <c r="G104" s="244"/>
      <c r="H104" s="76">
        <f>H67*H103</f>
        <v>2.4710000000000004E-4</v>
      </c>
      <c r="I104" s="39">
        <f t="shared" si="3"/>
        <v>0.42176510600000006</v>
      </c>
    </row>
    <row r="105" spans="1:9" x14ac:dyDescent="0.35">
      <c r="A105" s="87" t="s">
        <v>3</v>
      </c>
      <c r="B105" s="245" t="s">
        <v>133</v>
      </c>
      <c r="C105" s="246"/>
      <c r="D105" s="246"/>
      <c r="E105" s="246"/>
      <c r="F105" s="246"/>
      <c r="G105" s="247"/>
      <c r="H105" s="77">
        <v>0</v>
      </c>
      <c r="I105" s="39">
        <f t="shared" si="3"/>
        <v>0</v>
      </c>
    </row>
    <row r="106" spans="1:9" x14ac:dyDescent="0.35">
      <c r="A106" s="86" t="s">
        <v>5</v>
      </c>
      <c r="B106" s="248" t="s">
        <v>134</v>
      </c>
      <c r="C106" s="242"/>
      <c r="D106" s="242"/>
      <c r="E106" s="242"/>
      <c r="F106" s="242"/>
      <c r="G106" s="243"/>
      <c r="H106" s="76">
        <v>2.0000000000000001E-4</v>
      </c>
      <c r="I106" s="39">
        <f t="shared" si="3"/>
        <v>0.34137200000000001</v>
      </c>
    </row>
    <row r="107" spans="1:9" x14ac:dyDescent="0.35">
      <c r="A107" s="183" t="s">
        <v>62</v>
      </c>
      <c r="B107" s="184"/>
      <c r="C107" s="184"/>
      <c r="D107" s="184"/>
      <c r="E107" s="184"/>
      <c r="F107" s="184"/>
      <c r="G107" s="184"/>
      <c r="H107" s="8">
        <f>SUM(H103:H106)</f>
        <v>1.1471000000000001E-3</v>
      </c>
      <c r="I107" s="40">
        <f>SUM(I103:I106)</f>
        <v>1.957939106</v>
      </c>
    </row>
    <row r="108" spans="1:9" x14ac:dyDescent="0.35">
      <c r="A108" s="238" t="s">
        <v>135</v>
      </c>
      <c r="B108" s="239"/>
      <c r="C108" s="239"/>
      <c r="D108" s="239"/>
      <c r="E108" s="239"/>
      <c r="F108" s="239"/>
      <c r="G108" s="239"/>
      <c r="H108" s="239"/>
      <c r="I108" s="240"/>
    </row>
    <row r="109" spans="1:9" x14ac:dyDescent="0.35">
      <c r="A109" s="189" t="s">
        <v>21</v>
      </c>
      <c r="B109" s="190"/>
      <c r="C109" s="190"/>
      <c r="D109" s="190"/>
      <c r="E109" s="190"/>
      <c r="F109" s="190"/>
      <c r="G109" s="190"/>
      <c r="H109" s="190" t="s">
        <v>67</v>
      </c>
      <c r="I109" s="191"/>
    </row>
    <row r="110" spans="1:9" x14ac:dyDescent="0.35">
      <c r="A110" s="203" t="s">
        <v>45</v>
      </c>
      <c r="B110" s="204"/>
      <c r="C110" s="204"/>
      <c r="D110" s="204"/>
      <c r="E110" s="204"/>
      <c r="F110" s="204"/>
      <c r="G110" s="204"/>
      <c r="H110" s="71" t="s">
        <v>9</v>
      </c>
      <c r="I110" s="38" t="s">
        <v>24</v>
      </c>
    </row>
    <row r="111" spans="1:9" x14ac:dyDescent="0.35">
      <c r="A111" s="88" t="s">
        <v>0</v>
      </c>
      <c r="B111" s="249" t="s">
        <v>52</v>
      </c>
      <c r="C111" s="249"/>
      <c r="D111" s="249"/>
      <c r="E111" s="249"/>
      <c r="F111" s="249"/>
      <c r="G111" s="249"/>
      <c r="H111" s="4">
        <v>0</v>
      </c>
      <c r="I111" s="39">
        <v>0</v>
      </c>
    </row>
    <row r="112" spans="1:9" x14ac:dyDescent="0.35">
      <c r="A112" s="88" t="s">
        <v>1</v>
      </c>
      <c r="B112" s="241" t="s">
        <v>136</v>
      </c>
      <c r="C112" s="242"/>
      <c r="D112" s="242"/>
      <c r="E112" s="242"/>
      <c r="F112" s="242"/>
      <c r="G112" s="243"/>
      <c r="H112" s="4">
        <v>0</v>
      </c>
      <c r="I112" s="39">
        <v>0</v>
      </c>
    </row>
    <row r="113" spans="1:32" x14ac:dyDescent="0.35">
      <c r="A113" s="183" t="s">
        <v>62</v>
      </c>
      <c r="B113" s="184"/>
      <c r="C113" s="184"/>
      <c r="D113" s="184"/>
      <c r="E113" s="184"/>
      <c r="F113" s="184"/>
      <c r="G113" s="184"/>
      <c r="H113" s="8">
        <f>SUM(H109:H112)</f>
        <v>0</v>
      </c>
      <c r="I113" s="40">
        <f>SUM(I109:I112)</f>
        <v>0</v>
      </c>
    </row>
    <row r="114" spans="1:32" x14ac:dyDescent="0.35">
      <c r="A114" s="200" t="s">
        <v>137</v>
      </c>
      <c r="B114" s="201"/>
      <c r="C114" s="201"/>
      <c r="D114" s="201"/>
      <c r="E114" s="201"/>
      <c r="F114" s="201"/>
      <c r="G114" s="201"/>
      <c r="H114" s="201"/>
      <c r="I114" s="202"/>
    </row>
    <row r="115" spans="1:32" x14ac:dyDescent="0.35">
      <c r="A115" s="189" t="s">
        <v>21</v>
      </c>
      <c r="B115" s="190"/>
      <c r="C115" s="190"/>
      <c r="D115" s="190"/>
      <c r="E115" s="190"/>
      <c r="F115" s="190"/>
      <c r="G115" s="190"/>
      <c r="H115" s="190" t="s">
        <v>67</v>
      </c>
      <c r="I115" s="191"/>
    </row>
    <row r="116" spans="1:32" x14ac:dyDescent="0.35">
      <c r="A116" s="203" t="s">
        <v>45</v>
      </c>
      <c r="B116" s="204"/>
      <c r="C116" s="204"/>
      <c r="D116" s="204"/>
      <c r="E116" s="204"/>
      <c r="F116" s="204"/>
      <c r="G116" s="204"/>
      <c r="H116" s="71" t="s">
        <v>9</v>
      </c>
      <c r="I116" s="38" t="s">
        <v>24</v>
      </c>
    </row>
    <row r="117" spans="1:32" x14ac:dyDescent="0.35">
      <c r="A117" s="89" t="s">
        <v>37</v>
      </c>
      <c r="B117" s="205" t="s">
        <v>143</v>
      </c>
      <c r="C117" s="205"/>
      <c r="D117" s="205"/>
      <c r="E117" s="205"/>
      <c r="F117" s="205"/>
      <c r="G117" s="205"/>
      <c r="H117" s="4">
        <f>H67</f>
        <v>0.35300000000000009</v>
      </c>
      <c r="I117" s="39">
        <f>I67</f>
        <v>602.52157999999997</v>
      </c>
    </row>
    <row r="118" spans="1:32" x14ac:dyDescent="0.35">
      <c r="A118" s="89" t="s">
        <v>38</v>
      </c>
      <c r="B118" s="205" t="s">
        <v>144</v>
      </c>
      <c r="C118" s="205"/>
      <c r="D118" s="205"/>
      <c r="E118" s="205"/>
      <c r="F118" s="205"/>
      <c r="G118" s="205"/>
      <c r="H118" s="4">
        <f>H76</f>
        <v>0.26302320000000001</v>
      </c>
      <c r="I118" s="39">
        <f>I76</f>
        <v>448.94377915199999</v>
      </c>
    </row>
    <row r="119" spans="1:32" x14ac:dyDescent="0.35">
      <c r="A119" s="89" t="s">
        <v>142</v>
      </c>
      <c r="B119" s="205" t="s">
        <v>145</v>
      </c>
      <c r="C119" s="205"/>
      <c r="D119" s="205"/>
      <c r="E119" s="205"/>
      <c r="F119" s="205"/>
      <c r="G119" s="205"/>
      <c r="H119" s="4">
        <f>H89</f>
        <v>4.0725299999999999E-2</v>
      </c>
      <c r="I119" s="39">
        <f>I89</f>
        <v>69.512385557999991</v>
      </c>
    </row>
    <row r="120" spans="1:32" x14ac:dyDescent="0.35">
      <c r="A120" s="89" t="s">
        <v>146</v>
      </c>
      <c r="B120" s="205" t="s">
        <v>147</v>
      </c>
      <c r="C120" s="205"/>
      <c r="D120" s="205"/>
      <c r="E120" s="205"/>
      <c r="F120" s="205"/>
      <c r="G120" s="205"/>
      <c r="H120" s="4">
        <f>H99</f>
        <v>4.2022899999999995E-2</v>
      </c>
      <c r="I120" s="39">
        <f>I99</f>
        <v>71.727207093999979</v>
      </c>
    </row>
    <row r="121" spans="1:32" x14ac:dyDescent="0.35">
      <c r="A121" s="89" t="s">
        <v>148</v>
      </c>
      <c r="B121" s="205" t="s">
        <v>149</v>
      </c>
      <c r="C121" s="205"/>
      <c r="D121" s="205"/>
      <c r="E121" s="205"/>
      <c r="F121" s="205"/>
      <c r="G121" s="205"/>
      <c r="H121" s="4">
        <f>H107</f>
        <v>1.1471000000000001E-3</v>
      </c>
      <c r="I121" s="39">
        <f>I107</f>
        <v>1.957939106</v>
      </c>
    </row>
    <row r="122" spans="1:32" x14ac:dyDescent="0.35">
      <c r="A122" s="89" t="s">
        <v>150</v>
      </c>
      <c r="B122" s="205" t="s">
        <v>52</v>
      </c>
      <c r="C122" s="205"/>
      <c r="D122" s="205"/>
      <c r="E122" s="205"/>
      <c r="F122" s="205"/>
      <c r="G122" s="205"/>
      <c r="H122" s="4">
        <f>H113</f>
        <v>0</v>
      </c>
      <c r="I122" s="39">
        <f>I113</f>
        <v>0</v>
      </c>
    </row>
    <row r="123" spans="1:32" x14ac:dyDescent="0.35">
      <c r="A123" s="183" t="s">
        <v>62</v>
      </c>
      <c r="B123" s="184"/>
      <c r="C123" s="184"/>
      <c r="D123" s="184"/>
      <c r="E123" s="184"/>
      <c r="F123" s="184"/>
      <c r="G123" s="184"/>
      <c r="H123" s="8">
        <f>SUM(H117:H122)</f>
        <v>0.6999185</v>
      </c>
      <c r="I123" s="40">
        <f>SUM(I117:I122)</f>
        <v>1194.66289091</v>
      </c>
    </row>
    <row r="124" spans="1:32" s="9" customFormat="1" x14ac:dyDescent="0.35">
      <c r="A124" s="70"/>
      <c r="B124" s="196"/>
      <c r="C124" s="196"/>
      <c r="D124" s="196"/>
      <c r="E124" s="196"/>
      <c r="F124" s="196"/>
      <c r="G124" s="196"/>
      <c r="H124" s="196"/>
      <c r="I124" s="199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s="9" customFormat="1" ht="16" thickBot="1" x14ac:dyDescent="0.4">
      <c r="A125" s="192" t="s">
        <v>161</v>
      </c>
      <c r="B125" s="193"/>
      <c r="C125" s="193"/>
      <c r="D125" s="193"/>
      <c r="E125" s="193"/>
      <c r="F125" s="193"/>
      <c r="G125" s="193"/>
      <c r="H125" s="47"/>
      <c r="I125" s="48">
        <f>H38+H47+H54+I123</f>
        <v>3566.2612909099998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6" thickBot="1" x14ac:dyDescent="0.4">
      <c r="A126" s="157" t="s">
        <v>160</v>
      </c>
      <c r="B126" s="158"/>
      <c r="C126" s="158"/>
      <c r="D126" s="158"/>
      <c r="E126" s="158"/>
      <c r="F126" s="158"/>
      <c r="G126" s="158"/>
      <c r="H126" s="158"/>
      <c r="I126" s="159"/>
    </row>
    <row r="127" spans="1:32" x14ac:dyDescent="0.35">
      <c r="A127" s="194" t="s">
        <v>21</v>
      </c>
      <c r="B127" s="121"/>
      <c r="C127" s="121"/>
      <c r="D127" s="121"/>
      <c r="E127" s="121"/>
      <c r="F127" s="121"/>
      <c r="G127" s="121"/>
      <c r="H127" s="121" t="s">
        <v>67</v>
      </c>
      <c r="I127" s="122"/>
    </row>
    <row r="128" spans="1:32" x14ac:dyDescent="0.35">
      <c r="A128" s="115" t="s">
        <v>45</v>
      </c>
      <c r="B128" s="116"/>
      <c r="C128" s="116"/>
      <c r="D128" s="116"/>
      <c r="E128" s="116"/>
      <c r="F128" s="116"/>
      <c r="G128" s="116"/>
      <c r="H128" s="10" t="s">
        <v>9</v>
      </c>
      <c r="I128" s="42" t="s">
        <v>24</v>
      </c>
    </row>
    <row r="129" spans="1:14" x14ac:dyDescent="0.35">
      <c r="A129" s="90" t="s">
        <v>0</v>
      </c>
      <c r="B129" s="213" t="s">
        <v>151</v>
      </c>
      <c r="C129" s="213"/>
      <c r="D129" s="213"/>
      <c r="E129" s="213"/>
      <c r="F129" s="213"/>
      <c r="G129" s="213"/>
      <c r="H129" s="6">
        <v>1.9900000000000001E-2</v>
      </c>
      <c r="I129" s="72">
        <f>H129*$I$125</f>
        <v>70.968599689108999</v>
      </c>
    </row>
    <row r="130" spans="1:14" x14ac:dyDescent="0.35">
      <c r="A130" s="90" t="s">
        <v>1</v>
      </c>
      <c r="B130" s="213" t="s">
        <v>17</v>
      </c>
      <c r="C130" s="213"/>
      <c r="D130" s="213"/>
      <c r="E130" s="213"/>
      <c r="F130" s="213"/>
      <c r="G130" s="213"/>
      <c r="H130" s="6">
        <v>0.02</v>
      </c>
      <c r="I130" s="72">
        <f>H130*($I$129+$I$125)</f>
        <v>72.744597811982175</v>
      </c>
    </row>
    <row r="131" spans="1:14" x14ac:dyDescent="0.35">
      <c r="A131" s="89" t="s">
        <v>3</v>
      </c>
      <c r="B131" s="214" t="s">
        <v>152</v>
      </c>
      <c r="C131" s="215"/>
      <c r="D131" s="215"/>
      <c r="E131" s="215"/>
      <c r="F131" s="215"/>
      <c r="G131" s="216"/>
      <c r="H131" s="6">
        <v>0.03</v>
      </c>
      <c r="I131" s="44">
        <f>(SUM($I$125+$I$129+$I$130)*H131)/(100%-(SUM($H$131:$H$133)))</f>
        <v>121.83824264075832</v>
      </c>
    </row>
    <row r="132" spans="1:14" x14ac:dyDescent="0.35">
      <c r="A132" s="89" t="s">
        <v>5</v>
      </c>
      <c r="B132" s="214" t="s">
        <v>153</v>
      </c>
      <c r="C132" s="215"/>
      <c r="D132" s="215"/>
      <c r="E132" s="215"/>
      <c r="F132" s="215"/>
      <c r="G132" s="216"/>
      <c r="H132" s="11">
        <v>6.4999999999999997E-3</v>
      </c>
      <c r="I132" s="44">
        <f>(SUM($I$125+$I$129+$I$130)*H132)/(100%-(SUM($H$131:$H$133)))</f>
        <v>26.398285905497637</v>
      </c>
    </row>
    <row r="133" spans="1:14" x14ac:dyDescent="0.35">
      <c r="A133" s="89" t="s">
        <v>27</v>
      </c>
      <c r="B133" s="214" t="s">
        <v>87</v>
      </c>
      <c r="C133" s="215"/>
      <c r="D133" s="215"/>
      <c r="E133" s="215"/>
      <c r="F133" s="215"/>
      <c r="G133" s="216"/>
      <c r="H133" s="12">
        <v>0.05</v>
      </c>
      <c r="I133" s="44">
        <f>(SUM($I$125+$I$129+$I$130)*H133)/(100%-(SUM($H$131:$H$133)))</f>
        <v>203.06373773459723</v>
      </c>
    </row>
    <row r="134" spans="1:14" x14ac:dyDescent="0.35">
      <c r="A134" s="183" t="s">
        <v>62</v>
      </c>
      <c r="B134" s="184"/>
      <c r="C134" s="184"/>
      <c r="D134" s="184"/>
      <c r="E134" s="184"/>
      <c r="F134" s="184"/>
      <c r="G134" s="184"/>
      <c r="H134" s="13">
        <f>SUM(H129:H133)</f>
        <v>0.12640000000000001</v>
      </c>
      <c r="I134" s="45">
        <f>SUM(I129:I133)</f>
        <v>495.01346378194438</v>
      </c>
      <c r="N134" s="20"/>
    </row>
    <row r="135" spans="1:14" ht="16" thickBot="1" x14ac:dyDescent="0.4">
      <c r="A135" s="229" t="s">
        <v>92</v>
      </c>
      <c r="B135" s="230"/>
      <c r="C135" s="230"/>
      <c r="D135" s="230"/>
      <c r="E135" s="230"/>
      <c r="F135" s="230"/>
      <c r="G135" s="231"/>
      <c r="H135" s="49">
        <f>(H129+100%)*(H130+100%)/(100%-(SUM(H131:H133)))-100%</f>
        <v>0.13880459770114939</v>
      </c>
      <c r="I135" s="50">
        <f>H135*SUM($I$125)</f>
        <v>495.01346378194421</v>
      </c>
    </row>
    <row r="136" spans="1:14" ht="16" thickBot="1" x14ac:dyDescent="0.4">
      <c r="A136" s="206" t="s">
        <v>78</v>
      </c>
      <c r="B136" s="207"/>
      <c r="C136" s="207"/>
      <c r="D136" s="207"/>
      <c r="E136" s="207"/>
      <c r="F136" s="207"/>
      <c r="G136" s="207"/>
      <c r="H136" s="207"/>
      <c r="I136" s="208"/>
    </row>
    <row r="137" spans="1:14" x14ac:dyDescent="0.35">
      <c r="A137" s="51" t="s">
        <v>79</v>
      </c>
      <c r="B137" s="52"/>
      <c r="C137" s="52"/>
      <c r="D137" s="52"/>
      <c r="E137" s="52"/>
      <c r="F137" s="52"/>
      <c r="G137" s="52"/>
      <c r="H137" s="52"/>
      <c r="I137" s="53"/>
    </row>
    <row r="138" spans="1:14" x14ac:dyDescent="0.35">
      <c r="A138" s="209" t="s">
        <v>21</v>
      </c>
      <c r="B138" s="142"/>
      <c r="C138" s="142"/>
      <c r="D138" s="142"/>
      <c r="E138" s="142"/>
      <c r="F138" s="142"/>
      <c r="G138" s="142"/>
      <c r="H138" s="142" t="s">
        <v>67</v>
      </c>
      <c r="I138" s="143"/>
    </row>
    <row r="139" spans="1:14" x14ac:dyDescent="0.35">
      <c r="A139" s="46" t="s">
        <v>0</v>
      </c>
      <c r="B139" s="210" t="s">
        <v>155</v>
      </c>
      <c r="C139" s="210"/>
      <c r="D139" s="210"/>
      <c r="E139" s="210"/>
      <c r="F139" s="210"/>
      <c r="G139" s="210"/>
      <c r="H139" s="211">
        <f>H38</f>
        <v>1706.86</v>
      </c>
      <c r="I139" s="212"/>
    </row>
    <row r="140" spans="1:14" x14ac:dyDescent="0.35">
      <c r="A140" s="46" t="s">
        <v>1</v>
      </c>
      <c r="B140" s="210" t="s">
        <v>159</v>
      </c>
      <c r="C140" s="210"/>
      <c r="D140" s="210"/>
      <c r="E140" s="210"/>
      <c r="F140" s="210"/>
      <c r="G140" s="210"/>
      <c r="H140" s="211">
        <f>H47</f>
        <v>644.5684</v>
      </c>
      <c r="I140" s="212"/>
    </row>
    <row r="141" spans="1:14" x14ac:dyDescent="0.35">
      <c r="A141" s="46" t="s">
        <v>3</v>
      </c>
      <c r="B141" s="210" t="s">
        <v>156</v>
      </c>
      <c r="C141" s="210"/>
      <c r="D141" s="210"/>
      <c r="E141" s="210"/>
      <c r="F141" s="210"/>
      <c r="G141" s="210"/>
      <c r="H141" s="211">
        <f>H54</f>
        <v>20.170000000000002</v>
      </c>
      <c r="I141" s="212"/>
    </row>
    <row r="142" spans="1:14" x14ac:dyDescent="0.35">
      <c r="A142" s="46" t="s">
        <v>5</v>
      </c>
      <c r="B142" s="210" t="s">
        <v>157</v>
      </c>
      <c r="C142" s="210"/>
      <c r="D142" s="210"/>
      <c r="E142" s="210"/>
      <c r="F142" s="210"/>
      <c r="G142" s="210"/>
      <c r="H142" s="211">
        <f>I123</f>
        <v>1194.66289091</v>
      </c>
      <c r="I142" s="212"/>
    </row>
    <row r="143" spans="1:14" ht="16" thickBot="1" x14ac:dyDescent="0.4">
      <c r="A143" s="46" t="s">
        <v>27</v>
      </c>
      <c r="B143" s="210" t="s">
        <v>158</v>
      </c>
      <c r="C143" s="210"/>
      <c r="D143" s="210"/>
      <c r="E143" s="210"/>
      <c r="F143" s="210"/>
      <c r="G143" s="210"/>
      <c r="H143" s="211">
        <f>I134</f>
        <v>495.01346378194438</v>
      </c>
      <c r="I143" s="212"/>
    </row>
    <row r="144" spans="1:14" ht="16" thickBot="1" x14ac:dyDescent="0.4">
      <c r="A144" s="55" t="s">
        <v>28</v>
      </c>
      <c r="B144" s="220" t="s">
        <v>100</v>
      </c>
      <c r="C144" s="221"/>
      <c r="D144" s="221"/>
      <c r="E144" s="221"/>
      <c r="F144" s="221"/>
      <c r="G144" s="221"/>
      <c r="H144" s="222">
        <f>SUM(H139:I143)</f>
        <v>4061.2747546919441</v>
      </c>
      <c r="I144" s="223"/>
    </row>
    <row r="145" spans="1:13" ht="16" thickBot="1" x14ac:dyDescent="0.4">
      <c r="A145" s="54" t="s">
        <v>31</v>
      </c>
      <c r="B145" s="224" t="s">
        <v>93</v>
      </c>
      <c r="C145" s="224"/>
      <c r="D145" s="224"/>
      <c r="E145" s="224"/>
      <c r="F145" s="224"/>
      <c r="G145" s="224"/>
      <c r="H145" s="225">
        <f>$E$26</f>
        <v>1</v>
      </c>
      <c r="I145" s="226"/>
    </row>
    <row r="146" spans="1:13" ht="16" thickBot="1" x14ac:dyDescent="0.4">
      <c r="A146" s="55" t="s">
        <v>32</v>
      </c>
      <c r="B146" s="220" t="s">
        <v>94</v>
      </c>
      <c r="C146" s="221"/>
      <c r="D146" s="221"/>
      <c r="E146" s="221"/>
      <c r="F146" s="221"/>
      <c r="G146" s="221"/>
      <c r="H146" s="227">
        <f>$H$144*$H$145</f>
        <v>4061.2747546919441</v>
      </c>
      <c r="I146" s="228"/>
      <c r="M146" s="19"/>
    </row>
    <row r="147" spans="1:13" x14ac:dyDescent="0.35">
      <c r="M147" s="19"/>
    </row>
    <row r="148" spans="1:13" s="1" customFormat="1" ht="16" thickBot="1" x14ac:dyDescent="0.4">
      <c r="A148" s="2"/>
      <c r="B148" s="2"/>
      <c r="C148" s="2"/>
      <c r="D148" s="2"/>
      <c r="E148" s="2"/>
      <c r="F148" s="21" t="s">
        <v>95</v>
      </c>
      <c r="G148" s="22"/>
      <c r="H148" s="23"/>
      <c r="I148" s="2"/>
    </row>
    <row r="149" spans="1:13" s="1" customFormat="1" ht="16" thickBot="1" x14ac:dyDescent="0.4">
      <c r="A149" s="2"/>
      <c r="B149" s="217" t="s">
        <v>180</v>
      </c>
      <c r="C149" s="218"/>
      <c r="D149" s="219"/>
      <c r="E149" s="2"/>
      <c r="F149" s="78" t="s">
        <v>101</v>
      </c>
      <c r="G149" s="17"/>
      <c r="H149" s="79">
        <f>H144</f>
        <v>4061.2747546919441</v>
      </c>
      <c r="I149" s="80"/>
    </row>
    <row r="150" spans="1:13" s="1" customFormat="1" x14ac:dyDescent="0.35">
      <c r="A150" s="2"/>
      <c r="B150" s="2"/>
      <c r="C150" s="2"/>
      <c r="D150" s="2"/>
      <c r="E150" s="2"/>
      <c r="F150" s="78" t="s">
        <v>154</v>
      </c>
      <c r="G150" s="17"/>
      <c r="H150" s="79">
        <v>3995.21</v>
      </c>
      <c r="I150" s="2"/>
    </row>
    <row r="151" spans="1:13" s="1" customFormat="1" x14ac:dyDescent="0.35">
      <c r="A151" s="2"/>
      <c r="B151" s="2"/>
      <c r="C151" s="2"/>
      <c r="D151" s="2"/>
      <c r="E151" s="2"/>
      <c r="F151" s="81" t="s">
        <v>102</v>
      </c>
      <c r="G151" s="82"/>
      <c r="H151" s="83">
        <f>H149-H150</f>
        <v>66.064754691944017</v>
      </c>
      <c r="I151" s="2"/>
    </row>
    <row r="152" spans="1:13" s="1" customFormat="1" x14ac:dyDescent="0.35">
      <c r="A152" s="24"/>
      <c r="B152" s="24"/>
      <c r="C152" s="24"/>
      <c r="D152" s="24"/>
      <c r="E152" s="2"/>
      <c r="F152" s="2"/>
      <c r="G152" s="84"/>
      <c r="H152" s="84"/>
      <c r="I152" s="85"/>
    </row>
    <row r="153" spans="1:13" x14ac:dyDescent="0.35">
      <c r="D153" s="25"/>
      <c r="E153" s="24"/>
      <c r="F153" s="24"/>
      <c r="G153" s="24"/>
      <c r="H153" s="24"/>
      <c r="I153" s="24"/>
      <c r="J153" s="24"/>
      <c r="K153" s="24"/>
    </row>
    <row r="154" spans="1:13" ht="18" customHeight="1" x14ac:dyDescent="0.35">
      <c r="D154" s="25"/>
      <c r="E154" s="24"/>
      <c r="F154" s="24"/>
      <c r="G154" s="24"/>
      <c r="H154" s="24"/>
      <c r="I154" s="24"/>
      <c r="J154" s="25"/>
      <c r="K154" s="25"/>
    </row>
  </sheetData>
  <mergeCells count="206">
    <mergeCell ref="A136:I136"/>
    <mergeCell ref="A138:G138"/>
    <mergeCell ref="B143:G143"/>
    <mergeCell ref="B149:D149"/>
    <mergeCell ref="B122:G122"/>
    <mergeCell ref="A123:G123"/>
    <mergeCell ref="B124:I124"/>
    <mergeCell ref="A125:G125"/>
    <mergeCell ref="A126:I126"/>
    <mergeCell ref="H127:I127"/>
    <mergeCell ref="A128:G128"/>
    <mergeCell ref="B133:G133"/>
    <mergeCell ref="A135:G135"/>
    <mergeCell ref="B145:G145"/>
    <mergeCell ref="H146:I146"/>
    <mergeCell ref="B146:G146"/>
    <mergeCell ref="H145:I145"/>
    <mergeCell ref="A127:G127"/>
    <mergeCell ref="B131:G131"/>
    <mergeCell ref="B132:G132"/>
    <mergeCell ref="C1:I1"/>
    <mergeCell ref="C2:I2"/>
    <mergeCell ref="C3:I3"/>
    <mergeCell ref="A8:D8"/>
    <mergeCell ref="E8:I8"/>
    <mergeCell ref="A9:D9"/>
    <mergeCell ref="E9:I9"/>
    <mergeCell ref="A10:D10"/>
    <mergeCell ref="E10:I10"/>
    <mergeCell ref="A6:D6"/>
    <mergeCell ref="E6:I6"/>
    <mergeCell ref="A7:D7"/>
    <mergeCell ref="E7:I7"/>
    <mergeCell ref="C4:I4"/>
    <mergeCell ref="A5:I5"/>
    <mergeCell ref="E12:I12"/>
    <mergeCell ref="B23:D23"/>
    <mergeCell ref="E23:G23"/>
    <mergeCell ref="H23:I23"/>
    <mergeCell ref="B24:D24"/>
    <mergeCell ref="E24:G24"/>
    <mergeCell ref="H24:I24"/>
    <mergeCell ref="B20:G20"/>
    <mergeCell ref="H20:I20"/>
    <mergeCell ref="B21:G21"/>
    <mergeCell ref="H21:I21"/>
    <mergeCell ref="H22:I22"/>
    <mergeCell ref="B22:G22"/>
    <mergeCell ref="B18:G18"/>
    <mergeCell ref="H18:I18"/>
    <mergeCell ref="B19:G19"/>
    <mergeCell ref="H19:I19"/>
    <mergeCell ref="A29:G29"/>
    <mergeCell ref="H29:I29"/>
    <mergeCell ref="B30:G30"/>
    <mergeCell ref="H30:I30"/>
    <mergeCell ref="B25:D25"/>
    <mergeCell ref="E25:G25"/>
    <mergeCell ref="H25:I25"/>
    <mergeCell ref="A28:I28"/>
    <mergeCell ref="B26:D26"/>
    <mergeCell ref="E26:G26"/>
    <mergeCell ref="H26:I26"/>
    <mergeCell ref="A27:I27"/>
    <mergeCell ref="B35:G35"/>
    <mergeCell ref="H35:I35"/>
    <mergeCell ref="B36:G36"/>
    <mergeCell ref="H36:I36"/>
    <mergeCell ref="B33:G33"/>
    <mergeCell ref="H33:I33"/>
    <mergeCell ref="B34:G34"/>
    <mergeCell ref="H34:I34"/>
    <mergeCell ref="B31:G31"/>
    <mergeCell ref="H31:I31"/>
    <mergeCell ref="B32:G32"/>
    <mergeCell ref="H32:I32"/>
    <mergeCell ref="A39:I39"/>
    <mergeCell ref="H42:I42"/>
    <mergeCell ref="B37:G37"/>
    <mergeCell ref="H37:I37"/>
    <mergeCell ref="A38:G38"/>
    <mergeCell ref="H38:I38"/>
    <mergeCell ref="A40:G40"/>
    <mergeCell ref="H40:I40"/>
    <mergeCell ref="B41:G41"/>
    <mergeCell ref="H41:I41"/>
    <mergeCell ref="B42:G42"/>
    <mergeCell ref="A49:G49"/>
    <mergeCell ref="H49:I49"/>
    <mergeCell ref="B51:G51"/>
    <mergeCell ref="B52:G52"/>
    <mergeCell ref="B44:G44"/>
    <mergeCell ref="B45:G45"/>
    <mergeCell ref="A48:I48"/>
    <mergeCell ref="B43:G43"/>
    <mergeCell ref="H43:I43"/>
    <mergeCell ref="H44:I44"/>
    <mergeCell ref="H45:I45"/>
    <mergeCell ref="B46:G46"/>
    <mergeCell ref="H46:I46"/>
    <mergeCell ref="A47:G47"/>
    <mergeCell ref="H47:I47"/>
    <mergeCell ref="B50:G50"/>
    <mergeCell ref="H50:I50"/>
    <mergeCell ref="H51:I51"/>
    <mergeCell ref="H52:I52"/>
    <mergeCell ref="B53:G53"/>
    <mergeCell ref="H53:I53"/>
    <mergeCell ref="A54:G54"/>
    <mergeCell ref="H54:I54"/>
    <mergeCell ref="A55:I55"/>
    <mergeCell ref="A56:I56"/>
    <mergeCell ref="A57:G57"/>
    <mergeCell ref="H57:I57"/>
    <mergeCell ref="A58:G58"/>
    <mergeCell ref="B59:G59"/>
    <mergeCell ref="B60:G60"/>
    <mergeCell ref="B61:G61"/>
    <mergeCell ref="B62:G62"/>
    <mergeCell ref="B65:G65"/>
    <mergeCell ref="B66:G66"/>
    <mergeCell ref="B63:G63"/>
    <mergeCell ref="B64:G64"/>
    <mergeCell ref="A67:G67"/>
    <mergeCell ref="A68:I68"/>
    <mergeCell ref="B75:G75"/>
    <mergeCell ref="A78:I78"/>
    <mergeCell ref="A69:G69"/>
    <mergeCell ref="H69:I69"/>
    <mergeCell ref="A70:G70"/>
    <mergeCell ref="B71:G71"/>
    <mergeCell ref="B72:G72"/>
    <mergeCell ref="B73:G73"/>
    <mergeCell ref="A74:G74"/>
    <mergeCell ref="A76:G76"/>
    <mergeCell ref="A77:I77"/>
    <mergeCell ref="B83:G83"/>
    <mergeCell ref="B84:G84"/>
    <mergeCell ref="B85:G85"/>
    <mergeCell ref="B86:G86"/>
    <mergeCell ref="A80:G80"/>
    <mergeCell ref="B82:G82"/>
    <mergeCell ref="A79:G79"/>
    <mergeCell ref="H79:I79"/>
    <mergeCell ref="B81:G81"/>
    <mergeCell ref="A87:G87"/>
    <mergeCell ref="B88:G88"/>
    <mergeCell ref="B95:G95"/>
    <mergeCell ref="B96:G96"/>
    <mergeCell ref="B97:G97"/>
    <mergeCell ref="B98:G98"/>
    <mergeCell ref="A101:G101"/>
    <mergeCell ref="H101:I101"/>
    <mergeCell ref="B106:G106"/>
    <mergeCell ref="A89:G89"/>
    <mergeCell ref="A90:I90"/>
    <mergeCell ref="A91:G91"/>
    <mergeCell ref="H91:I91"/>
    <mergeCell ref="A92:G92"/>
    <mergeCell ref="B93:G93"/>
    <mergeCell ref="B94:G94"/>
    <mergeCell ref="A99:G99"/>
    <mergeCell ref="A100:I100"/>
    <mergeCell ref="A107:G107"/>
    <mergeCell ref="A108:I108"/>
    <mergeCell ref="A110:G110"/>
    <mergeCell ref="A102:G102"/>
    <mergeCell ref="B103:G103"/>
    <mergeCell ref="B104:G104"/>
    <mergeCell ref="B105:G105"/>
    <mergeCell ref="A109:G109"/>
    <mergeCell ref="H109:I109"/>
    <mergeCell ref="B120:G120"/>
    <mergeCell ref="B118:G118"/>
    <mergeCell ref="B112:G112"/>
    <mergeCell ref="B111:G111"/>
    <mergeCell ref="A113:G113"/>
    <mergeCell ref="A114:I114"/>
    <mergeCell ref="A115:G115"/>
    <mergeCell ref="H115:I115"/>
    <mergeCell ref="A116:G116"/>
    <mergeCell ref="B117:G117"/>
    <mergeCell ref="B121:G121"/>
    <mergeCell ref="B119:G119"/>
    <mergeCell ref="A11:D11"/>
    <mergeCell ref="E11:I11"/>
    <mergeCell ref="A12:D12"/>
    <mergeCell ref="B144:G144"/>
    <mergeCell ref="H144:I144"/>
    <mergeCell ref="B140:G140"/>
    <mergeCell ref="H140:I140"/>
    <mergeCell ref="B141:G141"/>
    <mergeCell ref="H141:I141"/>
    <mergeCell ref="H138:I138"/>
    <mergeCell ref="B139:G139"/>
    <mergeCell ref="H139:I139"/>
    <mergeCell ref="A134:G134"/>
    <mergeCell ref="B142:G142"/>
    <mergeCell ref="H142:I142"/>
    <mergeCell ref="H143:I143"/>
    <mergeCell ref="B129:G129"/>
    <mergeCell ref="B130:G130"/>
    <mergeCell ref="H13:I13"/>
    <mergeCell ref="H14:I14"/>
    <mergeCell ref="H15:I15"/>
    <mergeCell ref="H16:I16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136" zoomScale="115" zoomScaleNormal="115" workbookViewId="0">
      <selection activeCell="K148" sqref="K148"/>
    </sheetView>
  </sheetViews>
  <sheetFormatPr defaultColWidth="12.54296875" defaultRowHeight="15.5" x14ac:dyDescent="0.35"/>
  <cols>
    <col min="1" max="1" width="12.54296875" style="2"/>
    <col min="2" max="2" width="20.453125" style="2" customWidth="1"/>
    <col min="3" max="5" width="12.54296875" style="2"/>
    <col min="6" max="6" width="18.54296875" style="2" customWidth="1"/>
    <col min="7" max="7" width="16.1796875" style="2" customWidth="1"/>
    <col min="8" max="8" width="20.81640625" style="2" customWidth="1"/>
    <col min="9" max="9" width="18.81640625" style="2" customWidth="1"/>
    <col min="10" max="10" width="19.1796875" style="2" bestFit="1" customWidth="1"/>
    <col min="11" max="16384" width="12.54296875" style="2"/>
  </cols>
  <sheetData>
    <row r="1" spans="1:9" ht="22.5" customHeight="1" x14ac:dyDescent="0.35">
      <c r="A1" s="26"/>
      <c r="B1" s="27"/>
      <c r="C1" s="99" t="s">
        <v>19</v>
      </c>
      <c r="D1" s="100"/>
      <c r="E1" s="100"/>
      <c r="F1" s="100"/>
      <c r="G1" s="100"/>
      <c r="H1" s="100"/>
      <c r="I1" s="101"/>
    </row>
    <row r="2" spans="1:9" ht="22.5" customHeight="1" x14ac:dyDescent="0.35">
      <c r="A2" s="28"/>
      <c r="B2" s="3"/>
      <c r="C2" s="102" t="s">
        <v>84</v>
      </c>
      <c r="D2" s="103"/>
      <c r="E2" s="103"/>
      <c r="F2" s="103"/>
      <c r="G2" s="103"/>
      <c r="H2" s="103"/>
      <c r="I2" s="104"/>
    </row>
    <row r="3" spans="1:9" ht="22.5" customHeight="1" x14ac:dyDescent="0.35">
      <c r="A3" s="28"/>
      <c r="B3" s="3"/>
      <c r="C3" s="102" t="s">
        <v>90</v>
      </c>
      <c r="D3" s="103"/>
      <c r="E3" s="103"/>
      <c r="F3" s="103"/>
      <c r="G3" s="103"/>
      <c r="H3" s="103"/>
      <c r="I3" s="104"/>
    </row>
    <row r="4" spans="1:9" ht="22.5" customHeight="1" thickBot="1" x14ac:dyDescent="0.4">
      <c r="A4" s="28"/>
      <c r="B4" s="3"/>
      <c r="C4" s="105" t="s">
        <v>71</v>
      </c>
      <c r="D4" s="106"/>
      <c r="E4" s="106"/>
      <c r="F4" s="106"/>
      <c r="G4" s="106"/>
      <c r="H4" s="106"/>
      <c r="I4" s="107"/>
    </row>
    <row r="5" spans="1:9" ht="18" customHeight="1" thickBot="1" x14ac:dyDescent="0.4">
      <c r="A5" s="108" t="s">
        <v>70</v>
      </c>
      <c r="B5" s="109"/>
      <c r="C5" s="109"/>
      <c r="D5" s="109"/>
      <c r="E5" s="109"/>
      <c r="F5" s="109"/>
      <c r="G5" s="109"/>
      <c r="H5" s="109"/>
      <c r="I5" s="110"/>
    </row>
    <row r="6" spans="1:9" x14ac:dyDescent="0.35">
      <c r="A6" s="119" t="s">
        <v>39</v>
      </c>
      <c r="B6" s="120"/>
      <c r="C6" s="120"/>
      <c r="D6" s="120"/>
      <c r="E6" s="121" t="s">
        <v>178</v>
      </c>
      <c r="F6" s="121"/>
      <c r="G6" s="121"/>
      <c r="H6" s="121"/>
      <c r="I6" s="122"/>
    </row>
    <row r="7" spans="1:9" x14ac:dyDescent="0.35">
      <c r="A7" s="111" t="s">
        <v>54</v>
      </c>
      <c r="B7" s="112"/>
      <c r="C7" s="112"/>
      <c r="D7" s="112"/>
      <c r="E7" s="113" t="s">
        <v>82</v>
      </c>
      <c r="F7" s="113"/>
      <c r="G7" s="113"/>
      <c r="H7" s="113"/>
      <c r="I7" s="114"/>
    </row>
    <row r="8" spans="1:9" x14ac:dyDescent="0.35">
      <c r="A8" s="115" t="s">
        <v>30</v>
      </c>
      <c r="B8" s="116"/>
      <c r="C8" s="116"/>
      <c r="D8" s="116"/>
      <c r="E8" s="123" t="s">
        <v>80</v>
      </c>
      <c r="F8" s="123"/>
      <c r="G8" s="123"/>
      <c r="H8" s="123"/>
      <c r="I8" s="124"/>
    </row>
    <row r="9" spans="1:9" x14ac:dyDescent="0.35">
      <c r="A9" s="111" t="s">
        <v>88</v>
      </c>
      <c r="B9" s="112"/>
      <c r="C9" s="112"/>
      <c r="D9" s="112"/>
      <c r="E9" s="113" t="s">
        <v>162</v>
      </c>
      <c r="F9" s="113"/>
      <c r="G9" s="113"/>
      <c r="H9" s="113"/>
      <c r="I9" s="114"/>
    </row>
    <row r="10" spans="1:9" x14ac:dyDescent="0.35">
      <c r="A10" s="115" t="s">
        <v>50</v>
      </c>
      <c r="B10" s="116"/>
      <c r="C10" s="116"/>
      <c r="D10" s="116"/>
      <c r="E10" s="117" t="s">
        <v>83</v>
      </c>
      <c r="F10" s="117"/>
      <c r="G10" s="117"/>
      <c r="H10" s="117"/>
      <c r="I10" s="118"/>
    </row>
    <row r="11" spans="1:9" x14ac:dyDescent="0.35">
      <c r="A11" s="111" t="s">
        <v>53</v>
      </c>
      <c r="B11" s="112"/>
      <c r="C11" s="112"/>
      <c r="D11" s="112"/>
      <c r="E11" s="113" t="s">
        <v>83</v>
      </c>
      <c r="F11" s="113"/>
      <c r="G11" s="113"/>
      <c r="H11" s="113"/>
      <c r="I11" s="114"/>
    </row>
    <row r="12" spans="1:9" x14ac:dyDescent="0.35">
      <c r="A12" s="115" t="s">
        <v>55</v>
      </c>
      <c r="B12" s="116"/>
      <c r="C12" s="116"/>
      <c r="D12" s="116"/>
      <c r="E12" s="142" t="s">
        <v>117</v>
      </c>
      <c r="F12" s="142"/>
      <c r="G12" s="142"/>
      <c r="H12" s="142"/>
      <c r="I12" s="143"/>
    </row>
    <row r="13" spans="1:9" x14ac:dyDescent="0.35">
      <c r="A13" s="29" t="s">
        <v>68</v>
      </c>
      <c r="B13" s="14"/>
      <c r="C13" s="14"/>
      <c r="D13" s="14"/>
      <c r="E13" s="14"/>
      <c r="F13" s="14"/>
      <c r="G13" s="15"/>
      <c r="H13" s="144" t="s">
        <v>83</v>
      </c>
      <c r="I13" s="145"/>
    </row>
    <row r="14" spans="1:9" x14ac:dyDescent="0.35">
      <c r="A14" s="30" t="s">
        <v>65</v>
      </c>
      <c r="B14" s="16"/>
      <c r="C14" s="16"/>
      <c r="D14" s="16"/>
      <c r="E14" s="16"/>
      <c r="F14" s="16"/>
      <c r="G14" s="17"/>
      <c r="H14" s="146" t="s">
        <v>83</v>
      </c>
      <c r="I14" s="147"/>
    </row>
    <row r="15" spans="1:9" x14ac:dyDescent="0.35">
      <c r="A15" s="29" t="s">
        <v>2</v>
      </c>
      <c r="B15" s="14"/>
      <c r="C15" s="14"/>
      <c r="D15" s="14"/>
      <c r="E15" s="14"/>
      <c r="F15" s="14"/>
      <c r="G15" s="15"/>
      <c r="H15" s="148" t="s">
        <v>33</v>
      </c>
      <c r="I15" s="145"/>
    </row>
    <row r="16" spans="1:9" x14ac:dyDescent="0.35">
      <c r="A16" s="30" t="s">
        <v>4</v>
      </c>
      <c r="B16" s="16"/>
      <c r="C16" s="16"/>
      <c r="D16" s="16"/>
      <c r="E16" s="16"/>
      <c r="F16" s="16"/>
      <c r="G16" s="17"/>
      <c r="H16" s="149" t="s">
        <v>181</v>
      </c>
      <c r="I16" s="150"/>
    </row>
    <row r="17" spans="1:11" ht="15" customHeight="1" x14ac:dyDescent="0.35">
      <c r="A17" s="31" t="s">
        <v>22</v>
      </c>
      <c r="B17" s="18"/>
      <c r="C17" s="18"/>
      <c r="D17" s="18"/>
      <c r="E17" s="18"/>
      <c r="F17" s="18"/>
      <c r="G17" s="18"/>
      <c r="H17" s="18"/>
      <c r="I17" s="32"/>
    </row>
    <row r="18" spans="1:11" ht="15" customHeight="1" x14ac:dyDescent="0.35">
      <c r="A18" s="33" t="s">
        <v>0</v>
      </c>
      <c r="B18" s="129" t="s">
        <v>23</v>
      </c>
      <c r="C18" s="129"/>
      <c r="D18" s="129"/>
      <c r="E18" s="129"/>
      <c r="F18" s="129"/>
      <c r="G18" s="129"/>
      <c r="H18" s="140" t="s">
        <v>40</v>
      </c>
      <c r="I18" s="141"/>
    </row>
    <row r="19" spans="1:11" x14ac:dyDescent="0.35">
      <c r="A19" s="34" t="s">
        <v>1</v>
      </c>
      <c r="B19" s="134" t="s">
        <v>44</v>
      </c>
      <c r="C19" s="134"/>
      <c r="D19" s="134"/>
      <c r="E19" s="134"/>
      <c r="F19" s="134"/>
      <c r="G19" s="134"/>
      <c r="H19" s="135" t="s">
        <v>163</v>
      </c>
      <c r="I19" s="136"/>
    </row>
    <row r="20" spans="1:11" x14ac:dyDescent="0.35">
      <c r="A20" s="35" t="s">
        <v>3</v>
      </c>
      <c r="B20" s="137" t="s">
        <v>89</v>
      </c>
      <c r="C20" s="137"/>
      <c r="D20" s="137"/>
      <c r="E20" s="137"/>
      <c r="F20" s="137"/>
      <c r="G20" s="137"/>
      <c r="H20" s="138">
        <v>1621</v>
      </c>
      <c r="I20" s="139"/>
    </row>
    <row r="21" spans="1:11" x14ac:dyDescent="0.35">
      <c r="A21" s="36" t="s">
        <v>5</v>
      </c>
      <c r="B21" s="125" t="s">
        <v>46</v>
      </c>
      <c r="C21" s="126"/>
      <c r="D21" s="126"/>
      <c r="E21" s="126"/>
      <c r="F21" s="126"/>
      <c r="G21" s="126"/>
      <c r="H21" s="127">
        <v>1706.86</v>
      </c>
      <c r="I21" s="128"/>
    </row>
    <row r="22" spans="1:11" x14ac:dyDescent="0.35">
      <c r="A22" s="33" t="s">
        <v>27</v>
      </c>
      <c r="B22" s="129" t="s">
        <v>6</v>
      </c>
      <c r="C22" s="129"/>
      <c r="D22" s="129"/>
      <c r="E22" s="129"/>
      <c r="F22" s="129"/>
      <c r="G22" s="129"/>
      <c r="H22" s="130">
        <v>46023</v>
      </c>
      <c r="I22" s="131"/>
    </row>
    <row r="23" spans="1:11" x14ac:dyDescent="0.35">
      <c r="A23" s="34" t="s">
        <v>28</v>
      </c>
      <c r="B23" s="132" t="s">
        <v>29</v>
      </c>
      <c r="C23" s="132"/>
      <c r="D23" s="132"/>
      <c r="E23" s="132" t="s">
        <v>91</v>
      </c>
      <c r="F23" s="132"/>
      <c r="G23" s="132"/>
      <c r="H23" s="132" t="s">
        <v>51</v>
      </c>
      <c r="I23" s="133"/>
    </row>
    <row r="24" spans="1:11" x14ac:dyDescent="0.35">
      <c r="A24" s="33" t="s">
        <v>31</v>
      </c>
      <c r="B24" s="163">
        <v>0.06</v>
      </c>
      <c r="C24" s="163"/>
      <c r="D24" s="163"/>
      <c r="E24" s="151">
        <v>44</v>
      </c>
      <c r="F24" s="151"/>
      <c r="G24" s="151"/>
      <c r="H24" s="164">
        <v>4</v>
      </c>
      <c r="I24" s="165"/>
    </row>
    <row r="25" spans="1:11" x14ac:dyDescent="0.35">
      <c r="A25" s="34" t="s">
        <v>32</v>
      </c>
      <c r="B25" s="132" t="s">
        <v>49</v>
      </c>
      <c r="C25" s="132"/>
      <c r="D25" s="132"/>
      <c r="E25" s="132" t="s">
        <v>47</v>
      </c>
      <c r="F25" s="132"/>
      <c r="G25" s="132"/>
      <c r="H25" s="166" t="s">
        <v>48</v>
      </c>
      <c r="I25" s="167"/>
    </row>
    <row r="26" spans="1:11" x14ac:dyDescent="0.35">
      <c r="A26" s="33" t="s">
        <v>34</v>
      </c>
      <c r="B26" s="151" t="s">
        <v>18</v>
      </c>
      <c r="C26" s="151"/>
      <c r="D26" s="151"/>
      <c r="E26" s="151">
        <v>1</v>
      </c>
      <c r="F26" s="151"/>
      <c r="G26" s="151"/>
      <c r="H26" s="152">
        <v>1</v>
      </c>
      <c r="I26" s="153"/>
    </row>
    <row r="27" spans="1:11" ht="16" thickBot="1" x14ac:dyDescent="0.4">
      <c r="A27" s="154"/>
      <c r="B27" s="155"/>
      <c r="C27" s="155"/>
      <c r="D27" s="155"/>
      <c r="E27" s="155"/>
      <c r="F27" s="155"/>
      <c r="G27" s="155"/>
      <c r="H27" s="155"/>
      <c r="I27" s="156"/>
    </row>
    <row r="28" spans="1:11" ht="16" thickBot="1" x14ac:dyDescent="0.4">
      <c r="A28" s="157" t="s">
        <v>139</v>
      </c>
      <c r="B28" s="158"/>
      <c r="C28" s="158"/>
      <c r="D28" s="158"/>
      <c r="E28" s="158"/>
      <c r="F28" s="158"/>
      <c r="G28" s="158"/>
      <c r="H28" s="158"/>
      <c r="I28" s="159"/>
    </row>
    <row r="29" spans="1:11" x14ac:dyDescent="0.35">
      <c r="A29" s="160" t="s">
        <v>21</v>
      </c>
      <c r="B29" s="161"/>
      <c r="C29" s="161"/>
      <c r="D29" s="161"/>
      <c r="E29" s="161"/>
      <c r="F29" s="161"/>
      <c r="G29" s="161"/>
      <c r="H29" s="161" t="s">
        <v>67</v>
      </c>
      <c r="I29" s="162"/>
      <c r="J29" s="2" t="s">
        <v>184</v>
      </c>
    </row>
    <row r="30" spans="1:11" x14ac:dyDescent="0.35">
      <c r="A30" s="37" t="s">
        <v>0</v>
      </c>
      <c r="B30" s="173" t="s">
        <v>7</v>
      </c>
      <c r="C30" s="174"/>
      <c r="D30" s="174"/>
      <c r="E30" s="174"/>
      <c r="F30" s="174"/>
      <c r="G30" s="175"/>
      <c r="H30" s="171">
        <f>H21</f>
        <v>1706.86</v>
      </c>
      <c r="I30" s="172"/>
    </row>
    <row r="31" spans="1:11" x14ac:dyDescent="0.35">
      <c r="A31" s="35" t="s">
        <v>1</v>
      </c>
      <c r="B31" s="168" t="s">
        <v>41</v>
      </c>
      <c r="C31" s="169"/>
      <c r="D31" s="169"/>
      <c r="E31" s="169"/>
      <c r="F31" s="169"/>
      <c r="G31" s="170"/>
      <c r="H31" s="171"/>
      <c r="I31" s="172"/>
    </row>
    <row r="32" spans="1:11" x14ac:dyDescent="0.35">
      <c r="A32" s="35" t="s">
        <v>3</v>
      </c>
      <c r="B32" s="168" t="s">
        <v>177</v>
      </c>
      <c r="C32" s="169"/>
      <c r="D32" s="169"/>
      <c r="E32" s="169"/>
      <c r="F32" s="169"/>
      <c r="G32" s="170"/>
      <c r="H32" s="250">
        <f>20%*H20</f>
        <v>324.20000000000005</v>
      </c>
      <c r="I32" s="251"/>
      <c r="K32" t="s">
        <v>183</v>
      </c>
    </row>
    <row r="33" spans="1:9" x14ac:dyDescent="0.35">
      <c r="A33" s="35" t="s">
        <v>5</v>
      </c>
      <c r="B33" s="168" t="s">
        <v>42</v>
      </c>
      <c r="C33" s="169"/>
      <c r="D33" s="169"/>
      <c r="E33" s="169"/>
      <c r="F33" s="169"/>
      <c r="G33" s="170"/>
      <c r="H33" s="171"/>
      <c r="I33" s="172"/>
    </row>
    <row r="34" spans="1:9" x14ac:dyDescent="0.35">
      <c r="A34" s="35" t="s">
        <v>27</v>
      </c>
      <c r="B34" s="168" t="s">
        <v>63</v>
      </c>
      <c r="C34" s="169"/>
      <c r="D34" s="169"/>
      <c r="E34" s="169"/>
      <c r="F34" s="169"/>
      <c r="G34" s="170"/>
      <c r="H34" s="171"/>
      <c r="I34" s="172"/>
    </row>
    <row r="35" spans="1:9" x14ac:dyDescent="0.35">
      <c r="A35" s="35" t="s">
        <v>28</v>
      </c>
      <c r="B35" s="168" t="s">
        <v>43</v>
      </c>
      <c r="C35" s="169"/>
      <c r="D35" s="169"/>
      <c r="E35" s="169"/>
      <c r="F35" s="169"/>
      <c r="G35" s="170"/>
      <c r="H35" s="171"/>
      <c r="I35" s="172"/>
    </row>
    <row r="36" spans="1:9" x14ac:dyDescent="0.35">
      <c r="A36" s="35" t="s">
        <v>31</v>
      </c>
      <c r="B36" s="168" t="s">
        <v>64</v>
      </c>
      <c r="C36" s="169"/>
      <c r="D36" s="169"/>
      <c r="E36" s="169"/>
      <c r="F36" s="169"/>
      <c r="G36" s="170"/>
      <c r="H36" s="171"/>
      <c r="I36" s="172"/>
    </row>
    <row r="37" spans="1:9" x14ac:dyDescent="0.35">
      <c r="A37" s="35" t="s">
        <v>32</v>
      </c>
      <c r="B37" s="168" t="s">
        <v>61</v>
      </c>
      <c r="C37" s="169"/>
      <c r="D37" s="169"/>
      <c r="E37" s="169"/>
      <c r="F37" s="169"/>
      <c r="G37" s="170"/>
      <c r="H37" s="181"/>
      <c r="I37" s="182"/>
    </row>
    <row r="38" spans="1:9" ht="16" thickBot="1" x14ac:dyDescent="0.4">
      <c r="A38" s="183" t="s">
        <v>62</v>
      </c>
      <c r="B38" s="184"/>
      <c r="C38" s="184"/>
      <c r="D38" s="184"/>
      <c r="E38" s="184"/>
      <c r="F38" s="184"/>
      <c r="G38" s="184"/>
      <c r="H38" s="185">
        <f>SUM(H30:H37)</f>
        <v>2031.06</v>
      </c>
      <c r="I38" s="186"/>
    </row>
    <row r="39" spans="1:9" ht="16" thickBot="1" x14ac:dyDescent="0.4">
      <c r="A39" s="157" t="s">
        <v>138</v>
      </c>
      <c r="B39" s="158"/>
      <c r="C39" s="158"/>
      <c r="D39" s="158"/>
      <c r="E39" s="158"/>
      <c r="F39" s="158"/>
      <c r="G39" s="158"/>
      <c r="H39" s="158"/>
      <c r="I39" s="159"/>
    </row>
    <row r="40" spans="1:9" x14ac:dyDescent="0.35">
      <c r="A40" s="189" t="s">
        <v>21</v>
      </c>
      <c r="B40" s="190"/>
      <c r="C40" s="190"/>
      <c r="D40" s="190"/>
      <c r="E40" s="190"/>
      <c r="F40" s="190"/>
      <c r="G40" s="190"/>
      <c r="H40" s="190" t="s">
        <v>67</v>
      </c>
      <c r="I40" s="191"/>
    </row>
    <row r="41" spans="1:9" x14ac:dyDescent="0.35">
      <c r="A41" s="37" t="s">
        <v>0</v>
      </c>
      <c r="B41" s="178" t="s">
        <v>8</v>
      </c>
      <c r="C41" s="178"/>
      <c r="D41" s="178"/>
      <c r="E41" s="178"/>
      <c r="F41" s="178"/>
      <c r="G41" s="178"/>
      <c r="H41" s="171">
        <f>$H$24*$E$24-$B$24*$H$21</f>
        <v>73.588400000000007</v>
      </c>
      <c r="I41" s="172"/>
    </row>
    <row r="42" spans="1:9" x14ac:dyDescent="0.35">
      <c r="A42" s="35" t="s">
        <v>1</v>
      </c>
      <c r="B42" s="137" t="s">
        <v>35</v>
      </c>
      <c r="C42" s="137"/>
      <c r="D42" s="137"/>
      <c r="E42" s="137"/>
      <c r="F42" s="137"/>
      <c r="G42" s="137"/>
      <c r="H42" s="171">
        <v>505.99</v>
      </c>
      <c r="I42" s="172"/>
    </row>
    <row r="43" spans="1:9" x14ac:dyDescent="0.35">
      <c r="A43" s="35" t="s">
        <v>3</v>
      </c>
      <c r="B43" s="137" t="s">
        <v>57</v>
      </c>
      <c r="C43" s="137"/>
      <c r="D43" s="137"/>
      <c r="E43" s="137"/>
      <c r="F43" s="137"/>
      <c r="G43" s="137"/>
      <c r="H43" s="171">
        <v>0</v>
      </c>
      <c r="I43" s="172"/>
    </row>
    <row r="44" spans="1:9" x14ac:dyDescent="0.35">
      <c r="A44" s="35" t="s">
        <v>5</v>
      </c>
      <c r="B44" s="137" t="s">
        <v>56</v>
      </c>
      <c r="C44" s="137"/>
      <c r="D44" s="137"/>
      <c r="E44" s="137"/>
      <c r="F44" s="137"/>
      <c r="G44" s="137"/>
      <c r="H44" s="171">
        <v>58.01</v>
      </c>
      <c r="I44" s="172"/>
    </row>
    <row r="45" spans="1:9" x14ac:dyDescent="0.35">
      <c r="A45" s="35" t="s">
        <v>27</v>
      </c>
      <c r="B45" s="137" t="s">
        <v>20</v>
      </c>
      <c r="C45" s="137"/>
      <c r="D45" s="137"/>
      <c r="E45" s="137"/>
      <c r="F45" s="137"/>
      <c r="G45" s="137"/>
      <c r="H45" s="171">
        <v>6.98</v>
      </c>
      <c r="I45" s="172"/>
    </row>
    <row r="46" spans="1:9" x14ac:dyDescent="0.35">
      <c r="A46" s="35" t="s">
        <v>28</v>
      </c>
      <c r="B46" s="168" t="s">
        <v>66</v>
      </c>
      <c r="C46" s="169"/>
      <c r="D46" s="169"/>
      <c r="E46" s="169"/>
      <c r="F46" s="169"/>
      <c r="G46" s="170"/>
      <c r="H46" s="187"/>
      <c r="I46" s="188"/>
    </row>
    <row r="47" spans="1:9" ht="16" thickBot="1" x14ac:dyDescent="0.4">
      <c r="A47" s="183" t="s">
        <v>62</v>
      </c>
      <c r="B47" s="184"/>
      <c r="C47" s="184"/>
      <c r="D47" s="184"/>
      <c r="E47" s="184"/>
      <c r="F47" s="184"/>
      <c r="G47" s="184"/>
      <c r="H47" s="185">
        <f>SUM(H41:I46)</f>
        <v>644.5684</v>
      </c>
      <c r="I47" s="186"/>
    </row>
    <row r="48" spans="1:9" ht="16" thickBot="1" x14ac:dyDescent="0.4">
      <c r="A48" s="157" t="s">
        <v>140</v>
      </c>
      <c r="B48" s="158"/>
      <c r="C48" s="158"/>
      <c r="D48" s="158"/>
      <c r="E48" s="158"/>
      <c r="F48" s="158"/>
      <c r="G48" s="158"/>
      <c r="H48" s="158"/>
      <c r="I48" s="159"/>
    </row>
    <row r="49" spans="1:9" x14ac:dyDescent="0.35">
      <c r="A49" s="160" t="s">
        <v>21</v>
      </c>
      <c r="B49" s="161"/>
      <c r="C49" s="161"/>
      <c r="D49" s="161"/>
      <c r="E49" s="161"/>
      <c r="F49" s="161"/>
      <c r="G49" s="161"/>
      <c r="H49" s="161" t="s">
        <v>67</v>
      </c>
      <c r="I49" s="162"/>
    </row>
    <row r="50" spans="1:9" x14ac:dyDescent="0.35">
      <c r="A50" s="37" t="s">
        <v>0</v>
      </c>
      <c r="B50" s="178" t="s">
        <v>58</v>
      </c>
      <c r="C50" s="178"/>
      <c r="D50" s="178"/>
      <c r="E50" s="178"/>
      <c r="F50" s="178"/>
      <c r="G50" s="178"/>
      <c r="H50" s="179">
        <v>20.170000000000002</v>
      </c>
      <c r="I50" s="180"/>
    </row>
    <row r="51" spans="1:9" x14ac:dyDescent="0.35">
      <c r="A51" s="37" t="s">
        <v>1</v>
      </c>
      <c r="B51" s="178" t="s">
        <v>97</v>
      </c>
      <c r="C51" s="178"/>
      <c r="D51" s="178"/>
      <c r="E51" s="178"/>
      <c r="F51" s="178"/>
      <c r="G51" s="178"/>
      <c r="H51" s="179"/>
      <c r="I51" s="180"/>
    </row>
    <row r="52" spans="1:9" x14ac:dyDescent="0.35">
      <c r="A52" s="37" t="s">
        <v>3</v>
      </c>
      <c r="B52" s="178" t="s">
        <v>77</v>
      </c>
      <c r="C52" s="178"/>
      <c r="D52" s="178"/>
      <c r="E52" s="178"/>
      <c r="F52" s="178"/>
      <c r="G52" s="178"/>
      <c r="H52" s="179"/>
      <c r="I52" s="180"/>
    </row>
    <row r="53" spans="1:9" x14ac:dyDescent="0.35">
      <c r="A53" s="37" t="s">
        <v>5</v>
      </c>
      <c r="B53" s="178" t="s">
        <v>118</v>
      </c>
      <c r="C53" s="178"/>
      <c r="D53" s="178"/>
      <c r="E53" s="178"/>
      <c r="F53" s="178"/>
      <c r="G53" s="178"/>
      <c r="H53" s="179"/>
      <c r="I53" s="180"/>
    </row>
    <row r="54" spans="1:9" ht="16" thickBot="1" x14ac:dyDescent="0.4">
      <c r="A54" s="195" t="s">
        <v>62</v>
      </c>
      <c r="B54" s="196"/>
      <c r="C54" s="196"/>
      <c r="D54" s="196"/>
      <c r="E54" s="196"/>
      <c r="F54" s="196"/>
      <c r="G54" s="197"/>
      <c r="H54" s="185">
        <f>SUM(H50:I53)</f>
        <v>20.170000000000002</v>
      </c>
      <c r="I54" s="186"/>
    </row>
    <row r="55" spans="1:9" ht="16" thickBot="1" x14ac:dyDescent="0.4">
      <c r="A55" s="157" t="s">
        <v>141</v>
      </c>
      <c r="B55" s="158"/>
      <c r="C55" s="158"/>
      <c r="D55" s="158"/>
      <c r="E55" s="158"/>
      <c r="F55" s="158"/>
      <c r="G55" s="158"/>
      <c r="H55" s="158"/>
      <c r="I55" s="159"/>
    </row>
    <row r="56" spans="1:9" x14ac:dyDescent="0.35">
      <c r="A56" s="200" t="s">
        <v>119</v>
      </c>
      <c r="B56" s="201"/>
      <c r="C56" s="201"/>
      <c r="D56" s="201"/>
      <c r="E56" s="201"/>
      <c r="F56" s="201"/>
      <c r="G56" s="201"/>
      <c r="H56" s="201"/>
      <c r="I56" s="202"/>
    </row>
    <row r="57" spans="1:9" x14ac:dyDescent="0.35">
      <c r="A57" s="195" t="s">
        <v>21</v>
      </c>
      <c r="B57" s="196"/>
      <c r="C57" s="196"/>
      <c r="D57" s="196"/>
      <c r="E57" s="196"/>
      <c r="F57" s="196"/>
      <c r="G57" s="197"/>
      <c r="H57" s="198" t="s">
        <v>67</v>
      </c>
      <c r="I57" s="199"/>
    </row>
    <row r="58" spans="1:9" x14ac:dyDescent="0.35">
      <c r="A58" s="203" t="s">
        <v>45</v>
      </c>
      <c r="B58" s="204"/>
      <c r="C58" s="204"/>
      <c r="D58" s="204"/>
      <c r="E58" s="204"/>
      <c r="F58" s="204"/>
      <c r="G58" s="204"/>
      <c r="H58" s="71" t="s">
        <v>9</v>
      </c>
      <c r="I58" s="38" t="s">
        <v>24</v>
      </c>
    </row>
    <row r="59" spans="1:9" x14ac:dyDescent="0.35">
      <c r="A59" s="37" t="s">
        <v>0</v>
      </c>
      <c r="B59" s="178" t="s">
        <v>10</v>
      </c>
      <c r="C59" s="178"/>
      <c r="D59" s="178"/>
      <c r="E59" s="178"/>
      <c r="F59" s="178"/>
      <c r="G59" s="178"/>
      <c r="H59" s="6">
        <v>0.2</v>
      </c>
      <c r="I59" s="72">
        <f>H59*($H$38)</f>
        <v>406.21199999999999</v>
      </c>
    </row>
    <row r="60" spans="1:9" x14ac:dyDescent="0.35">
      <c r="A60" s="37" t="s">
        <v>1</v>
      </c>
      <c r="B60" s="178" t="s">
        <v>11</v>
      </c>
      <c r="C60" s="178"/>
      <c r="D60" s="178"/>
      <c r="E60" s="178"/>
      <c r="F60" s="178"/>
      <c r="G60" s="178"/>
      <c r="H60" s="6">
        <v>1.4999999999999999E-2</v>
      </c>
      <c r="I60" s="72">
        <f t="shared" ref="I60:I66" si="0">H60*($H$38)</f>
        <v>30.465899999999998</v>
      </c>
    </row>
    <row r="61" spans="1:9" x14ac:dyDescent="0.35">
      <c r="A61" s="37" t="s">
        <v>3</v>
      </c>
      <c r="B61" s="178" t="s">
        <v>12</v>
      </c>
      <c r="C61" s="178"/>
      <c r="D61" s="178"/>
      <c r="E61" s="178"/>
      <c r="F61" s="178"/>
      <c r="G61" s="178"/>
      <c r="H61" s="6">
        <v>0.01</v>
      </c>
      <c r="I61" s="72">
        <f t="shared" si="0"/>
        <v>20.310600000000001</v>
      </c>
    </row>
    <row r="62" spans="1:9" x14ac:dyDescent="0.35">
      <c r="A62" s="37" t="s">
        <v>5</v>
      </c>
      <c r="B62" s="178" t="s">
        <v>13</v>
      </c>
      <c r="C62" s="178"/>
      <c r="D62" s="178"/>
      <c r="E62" s="178"/>
      <c r="F62" s="178"/>
      <c r="G62" s="178"/>
      <c r="H62" s="6">
        <v>2E-3</v>
      </c>
      <c r="I62" s="72">
        <f t="shared" si="0"/>
        <v>4.0621200000000002</v>
      </c>
    </row>
    <row r="63" spans="1:9" x14ac:dyDescent="0.35">
      <c r="A63" s="37" t="s">
        <v>27</v>
      </c>
      <c r="B63" s="178" t="s">
        <v>14</v>
      </c>
      <c r="C63" s="178"/>
      <c r="D63" s="178"/>
      <c r="E63" s="178"/>
      <c r="F63" s="178"/>
      <c r="G63" s="178"/>
      <c r="H63" s="6">
        <v>2.5000000000000001E-2</v>
      </c>
      <c r="I63" s="72">
        <f t="shared" si="0"/>
        <v>50.776499999999999</v>
      </c>
    </row>
    <row r="64" spans="1:9" x14ac:dyDescent="0.35">
      <c r="A64" s="37" t="s">
        <v>28</v>
      </c>
      <c r="B64" s="178" t="s">
        <v>16</v>
      </c>
      <c r="C64" s="178"/>
      <c r="D64" s="178"/>
      <c r="E64" s="178"/>
      <c r="F64" s="178"/>
      <c r="G64" s="178"/>
      <c r="H64" s="6">
        <v>6.0000000000000001E-3</v>
      </c>
      <c r="I64" s="72">
        <f t="shared" si="0"/>
        <v>12.186360000000001</v>
      </c>
    </row>
    <row r="65" spans="1:9" x14ac:dyDescent="0.35">
      <c r="A65" s="35" t="s">
        <v>31</v>
      </c>
      <c r="B65" s="137" t="s">
        <v>179</v>
      </c>
      <c r="C65" s="137"/>
      <c r="D65" s="137"/>
      <c r="E65" s="137"/>
      <c r="F65" s="137"/>
      <c r="G65" s="137"/>
      <c r="H65" s="11">
        <v>1.4999999999999999E-2</v>
      </c>
      <c r="I65" s="91">
        <f t="shared" si="0"/>
        <v>30.465899999999998</v>
      </c>
    </row>
    <row r="66" spans="1:9" x14ac:dyDescent="0.35">
      <c r="A66" s="37" t="s">
        <v>32</v>
      </c>
      <c r="B66" s="178" t="s">
        <v>15</v>
      </c>
      <c r="C66" s="178"/>
      <c r="D66" s="178"/>
      <c r="E66" s="178"/>
      <c r="F66" s="178"/>
      <c r="G66" s="178"/>
      <c r="H66" s="6">
        <v>0.08</v>
      </c>
      <c r="I66" s="72">
        <f t="shared" si="0"/>
        <v>162.48480000000001</v>
      </c>
    </row>
    <row r="67" spans="1:9" x14ac:dyDescent="0.35">
      <c r="A67" s="183" t="s">
        <v>62</v>
      </c>
      <c r="B67" s="184"/>
      <c r="C67" s="184"/>
      <c r="D67" s="184"/>
      <c r="E67" s="184"/>
      <c r="F67" s="184"/>
      <c r="G67" s="184"/>
      <c r="H67" s="7">
        <f>SUM(H59:H66)</f>
        <v>0.35300000000000009</v>
      </c>
      <c r="I67" s="41">
        <f>SUM(I59:I66)</f>
        <v>716.96417999999994</v>
      </c>
    </row>
    <row r="68" spans="1:9" x14ac:dyDescent="0.35">
      <c r="A68" s="200" t="s">
        <v>120</v>
      </c>
      <c r="B68" s="201"/>
      <c r="C68" s="201"/>
      <c r="D68" s="201"/>
      <c r="E68" s="201"/>
      <c r="F68" s="201"/>
      <c r="G68" s="201"/>
      <c r="H68" s="201"/>
      <c r="I68" s="202"/>
    </row>
    <row r="69" spans="1:9" x14ac:dyDescent="0.35">
      <c r="A69" s="195" t="s">
        <v>21</v>
      </c>
      <c r="B69" s="196"/>
      <c r="C69" s="196"/>
      <c r="D69" s="196"/>
      <c r="E69" s="196"/>
      <c r="F69" s="196"/>
      <c r="G69" s="197"/>
      <c r="H69" s="198" t="s">
        <v>67</v>
      </c>
      <c r="I69" s="199"/>
    </row>
    <row r="70" spans="1:9" x14ac:dyDescent="0.35">
      <c r="A70" s="232" t="s">
        <v>45</v>
      </c>
      <c r="B70" s="233"/>
      <c r="C70" s="233"/>
      <c r="D70" s="233"/>
      <c r="E70" s="233"/>
      <c r="F70" s="233"/>
      <c r="G70" s="234"/>
      <c r="H70" s="71" t="s">
        <v>9</v>
      </c>
      <c r="I70" s="38" t="s">
        <v>24</v>
      </c>
    </row>
    <row r="71" spans="1:9" x14ac:dyDescent="0.35">
      <c r="A71" s="37" t="s">
        <v>0</v>
      </c>
      <c r="B71" s="168" t="s">
        <v>72</v>
      </c>
      <c r="C71" s="169"/>
      <c r="D71" s="169"/>
      <c r="E71" s="169"/>
      <c r="F71" s="169"/>
      <c r="G71" s="170"/>
      <c r="H71" s="4">
        <v>8.3299999999999999E-2</v>
      </c>
      <c r="I71" s="39">
        <f>H71*($H$38)</f>
        <v>169.187298</v>
      </c>
    </row>
    <row r="72" spans="1:9" x14ac:dyDescent="0.35">
      <c r="A72" s="37" t="s">
        <v>1</v>
      </c>
      <c r="B72" s="168" t="s">
        <v>121</v>
      </c>
      <c r="C72" s="169"/>
      <c r="D72" s="169"/>
      <c r="E72" s="169"/>
      <c r="F72" s="169"/>
      <c r="G72" s="170"/>
      <c r="H72" s="4">
        <v>8.3299999999999999E-2</v>
      </c>
      <c r="I72" s="39">
        <f>H72*($H$38)</f>
        <v>169.187298</v>
      </c>
    </row>
    <row r="73" spans="1:9" x14ac:dyDescent="0.35">
      <c r="A73" s="37" t="s">
        <v>3</v>
      </c>
      <c r="B73" s="168" t="s">
        <v>122</v>
      </c>
      <c r="C73" s="169"/>
      <c r="D73" s="169"/>
      <c r="E73" s="169"/>
      <c r="F73" s="169"/>
      <c r="G73" s="170"/>
      <c r="H73" s="4">
        <v>2.7799999999999998E-2</v>
      </c>
      <c r="I73" s="39">
        <f>H73*($H$38)</f>
        <v>56.463467999999992</v>
      </c>
    </row>
    <row r="74" spans="1:9" x14ac:dyDescent="0.35">
      <c r="A74" s="183" t="s">
        <v>123</v>
      </c>
      <c r="B74" s="184"/>
      <c r="C74" s="184"/>
      <c r="D74" s="184"/>
      <c r="E74" s="184"/>
      <c r="F74" s="184"/>
      <c r="G74" s="184"/>
      <c r="H74" s="5">
        <f>SUM(H71:H73)</f>
        <v>0.19439999999999999</v>
      </c>
      <c r="I74" s="40">
        <f>SUM(I71:I73)</f>
        <v>394.83806399999997</v>
      </c>
    </row>
    <row r="75" spans="1:9" x14ac:dyDescent="0.35">
      <c r="A75" s="37" t="s">
        <v>5</v>
      </c>
      <c r="B75" s="168" t="s">
        <v>124</v>
      </c>
      <c r="C75" s="169"/>
      <c r="D75" s="169"/>
      <c r="E75" s="169"/>
      <c r="F75" s="169"/>
      <c r="G75" s="170"/>
      <c r="H75" s="93">
        <f>H67*H74</f>
        <v>6.8623200000000009E-2</v>
      </c>
      <c r="I75" s="39">
        <f>H75*($H$38)</f>
        <v>139.37783659200002</v>
      </c>
    </row>
    <row r="76" spans="1:9" x14ac:dyDescent="0.35">
      <c r="A76" s="183" t="s">
        <v>62</v>
      </c>
      <c r="B76" s="184"/>
      <c r="C76" s="184"/>
      <c r="D76" s="184"/>
      <c r="E76" s="184"/>
      <c r="F76" s="184"/>
      <c r="G76" s="184"/>
      <c r="H76" s="5">
        <f>SUM(H74:H75)</f>
        <v>0.26302320000000001</v>
      </c>
      <c r="I76" s="40">
        <f>SUM(I74:I75)</f>
        <v>534.21590059200003</v>
      </c>
    </row>
    <row r="77" spans="1:9" x14ac:dyDescent="0.35">
      <c r="A77" s="235"/>
      <c r="B77" s="236"/>
      <c r="C77" s="236"/>
      <c r="D77" s="236"/>
      <c r="E77" s="236"/>
      <c r="F77" s="236"/>
      <c r="G77" s="236"/>
      <c r="H77" s="236"/>
      <c r="I77" s="237"/>
    </row>
    <row r="78" spans="1:9" x14ac:dyDescent="0.35">
      <c r="A78" s="238" t="s">
        <v>125</v>
      </c>
      <c r="B78" s="239"/>
      <c r="C78" s="239"/>
      <c r="D78" s="239"/>
      <c r="E78" s="239"/>
      <c r="F78" s="239"/>
      <c r="G78" s="239"/>
      <c r="H78" s="239"/>
      <c r="I78" s="240"/>
    </row>
    <row r="79" spans="1:9" x14ac:dyDescent="0.35">
      <c r="A79" s="189" t="s">
        <v>21</v>
      </c>
      <c r="B79" s="190"/>
      <c r="C79" s="190"/>
      <c r="D79" s="190"/>
      <c r="E79" s="190"/>
      <c r="F79" s="190"/>
      <c r="G79" s="190"/>
      <c r="H79" s="190" t="s">
        <v>67</v>
      </c>
      <c r="I79" s="191"/>
    </row>
    <row r="80" spans="1:9" x14ac:dyDescent="0.35">
      <c r="A80" s="203" t="s">
        <v>45</v>
      </c>
      <c r="B80" s="204"/>
      <c r="C80" s="204"/>
      <c r="D80" s="204"/>
      <c r="E80" s="204"/>
      <c r="F80" s="204"/>
      <c r="G80" s="204"/>
      <c r="H80" s="71" t="s">
        <v>9</v>
      </c>
      <c r="I80" s="38" t="s">
        <v>24</v>
      </c>
    </row>
    <row r="81" spans="1:32" x14ac:dyDescent="0.35">
      <c r="A81" s="37" t="s">
        <v>0</v>
      </c>
      <c r="B81" s="241" t="s">
        <v>73</v>
      </c>
      <c r="C81" s="242"/>
      <c r="D81" s="242"/>
      <c r="E81" s="242"/>
      <c r="F81" s="242"/>
      <c r="G81" s="243"/>
      <c r="H81" s="74">
        <v>9.4999999999999998E-3</v>
      </c>
      <c r="I81" s="39">
        <f t="shared" ref="I81:I88" si="1">H81*($H$38)</f>
        <v>19.295069999999999</v>
      </c>
    </row>
    <row r="82" spans="1:32" x14ac:dyDescent="0.35">
      <c r="A82" s="37" t="s">
        <v>1</v>
      </c>
      <c r="B82" s="241" t="s">
        <v>126</v>
      </c>
      <c r="C82" s="242"/>
      <c r="D82" s="242"/>
      <c r="E82" s="242"/>
      <c r="F82" s="242"/>
      <c r="G82" s="243"/>
      <c r="H82" s="74">
        <v>3.2000000000000002E-3</v>
      </c>
      <c r="I82" s="39">
        <f t="shared" si="1"/>
        <v>6.4993920000000003</v>
      </c>
    </row>
    <row r="83" spans="1:32" x14ac:dyDescent="0.35">
      <c r="A83" s="37" t="s">
        <v>3</v>
      </c>
      <c r="B83" s="241" t="s">
        <v>74</v>
      </c>
      <c r="C83" s="242"/>
      <c r="D83" s="242"/>
      <c r="E83" s="242"/>
      <c r="F83" s="242"/>
      <c r="G83" s="243"/>
      <c r="H83" s="74">
        <v>2.8E-3</v>
      </c>
      <c r="I83" s="39">
        <f t="shared" si="1"/>
        <v>5.6869679999999994</v>
      </c>
    </row>
    <row r="84" spans="1:32" x14ac:dyDescent="0.35">
      <c r="A84" s="37" t="s">
        <v>5</v>
      </c>
      <c r="B84" s="241" t="s">
        <v>75</v>
      </c>
      <c r="C84" s="242"/>
      <c r="D84" s="242"/>
      <c r="E84" s="242"/>
      <c r="F84" s="242"/>
      <c r="G84" s="243"/>
      <c r="H84" s="74">
        <v>2.0000000000000001E-4</v>
      </c>
      <c r="I84" s="39">
        <f t="shared" si="1"/>
        <v>0.40621200000000002</v>
      </c>
    </row>
    <row r="85" spans="1:32" x14ac:dyDescent="0.35">
      <c r="A85" s="37" t="s">
        <v>27</v>
      </c>
      <c r="B85" s="241" t="s">
        <v>76</v>
      </c>
      <c r="C85" s="242"/>
      <c r="D85" s="242"/>
      <c r="E85" s="242"/>
      <c r="F85" s="242"/>
      <c r="G85" s="243"/>
      <c r="H85" s="74">
        <v>5.0000000000000001E-4</v>
      </c>
      <c r="I85" s="39">
        <f t="shared" si="1"/>
        <v>1.01553</v>
      </c>
    </row>
    <row r="86" spans="1:32" x14ac:dyDescent="0.35">
      <c r="A86" s="37" t="s">
        <v>28</v>
      </c>
      <c r="B86" s="241" t="s">
        <v>59</v>
      </c>
      <c r="C86" s="242"/>
      <c r="D86" s="242"/>
      <c r="E86" s="242"/>
      <c r="F86" s="242"/>
      <c r="G86" s="243"/>
      <c r="H86" s="74">
        <v>1.3899999999999999E-2</v>
      </c>
      <c r="I86" s="39">
        <f t="shared" si="1"/>
        <v>28.231733999999996</v>
      </c>
    </row>
    <row r="87" spans="1:32" x14ac:dyDescent="0.35">
      <c r="A87" s="183" t="s">
        <v>123</v>
      </c>
      <c r="B87" s="184"/>
      <c r="C87" s="184"/>
      <c r="D87" s="184"/>
      <c r="E87" s="184"/>
      <c r="F87" s="184"/>
      <c r="G87" s="184"/>
      <c r="H87" s="75">
        <f>SUM(H81:H86)</f>
        <v>3.0099999999999998E-2</v>
      </c>
      <c r="I87" s="40">
        <f>SUM(I81:I86)</f>
        <v>61.134905999999994</v>
      </c>
      <c r="J87" s="69"/>
    </row>
    <row r="88" spans="1:32" x14ac:dyDescent="0.35">
      <c r="A88" s="43" t="s">
        <v>31</v>
      </c>
      <c r="B88" s="241" t="s">
        <v>127</v>
      </c>
      <c r="C88" s="242"/>
      <c r="D88" s="242"/>
      <c r="E88" s="242"/>
      <c r="F88" s="242"/>
      <c r="G88" s="243"/>
      <c r="H88" s="74">
        <f>H87*H67</f>
        <v>1.0625300000000002E-2</v>
      </c>
      <c r="I88" s="39">
        <f t="shared" si="1"/>
        <v>21.580621818000004</v>
      </c>
    </row>
    <row r="89" spans="1:32" x14ac:dyDescent="0.35">
      <c r="A89" s="183" t="s">
        <v>62</v>
      </c>
      <c r="B89" s="184"/>
      <c r="C89" s="184"/>
      <c r="D89" s="184"/>
      <c r="E89" s="184"/>
      <c r="F89" s="184"/>
      <c r="G89" s="184"/>
      <c r="H89" s="75">
        <f>SUM(H87:H88)</f>
        <v>4.0725299999999999E-2</v>
      </c>
      <c r="I89" s="40">
        <f>SUM(I87:I88)</f>
        <v>82.715527817999998</v>
      </c>
    </row>
    <row r="90" spans="1:32" s="9" customFormat="1" x14ac:dyDescent="0.35">
      <c r="A90" s="238" t="s">
        <v>128</v>
      </c>
      <c r="B90" s="239"/>
      <c r="C90" s="239"/>
      <c r="D90" s="239"/>
      <c r="E90" s="239"/>
      <c r="F90" s="239"/>
      <c r="G90" s="239"/>
      <c r="H90" s="239"/>
      <c r="I90" s="240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9" customFormat="1" x14ac:dyDescent="0.35">
      <c r="A91" s="160" t="s">
        <v>21</v>
      </c>
      <c r="B91" s="161"/>
      <c r="C91" s="161"/>
      <c r="D91" s="161"/>
      <c r="E91" s="161"/>
      <c r="F91" s="161"/>
      <c r="G91" s="161"/>
      <c r="H91" s="161" t="s">
        <v>67</v>
      </c>
      <c r="I91" s="16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9" customFormat="1" x14ac:dyDescent="0.35">
      <c r="A92" s="203" t="s">
        <v>45</v>
      </c>
      <c r="B92" s="204"/>
      <c r="C92" s="204"/>
      <c r="D92" s="204"/>
      <c r="E92" s="204"/>
      <c r="F92" s="204"/>
      <c r="G92" s="204"/>
      <c r="H92" s="71" t="s">
        <v>9</v>
      </c>
      <c r="I92" s="38" t="s">
        <v>24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9" customFormat="1" x14ac:dyDescent="0.35">
      <c r="A93" s="37" t="s">
        <v>0</v>
      </c>
      <c r="B93" s="178" t="s">
        <v>25</v>
      </c>
      <c r="C93" s="178"/>
      <c r="D93" s="178"/>
      <c r="E93" s="178"/>
      <c r="F93" s="178"/>
      <c r="G93" s="178"/>
      <c r="H93" s="4">
        <v>4.1999999999999997E-3</v>
      </c>
      <c r="I93" s="39">
        <f>H93*$H$38</f>
        <v>8.5304519999999986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9" customFormat="1" x14ac:dyDescent="0.35">
      <c r="A94" s="37" t="s">
        <v>1</v>
      </c>
      <c r="B94" s="178" t="s">
        <v>36</v>
      </c>
      <c r="C94" s="178"/>
      <c r="D94" s="178"/>
      <c r="E94" s="178"/>
      <c r="F94" s="178"/>
      <c r="G94" s="178"/>
      <c r="H94" s="4">
        <f>8%*H93</f>
        <v>3.3599999999999998E-4</v>
      </c>
      <c r="I94" s="39">
        <f t="shared" ref="I94:I98" si="2">H94*$H$38</f>
        <v>0.68243615999999996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9" customFormat="1" x14ac:dyDescent="0.35">
      <c r="A95" s="37" t="s">
        <v>3</v>
      </c>
      <c r="B95" s="178" t="s">
        <v>69</v>
      </c>
      <c r="C95" s="178"/>
      <c r="D95" s="178"/>
      <c r="E95" s="178"/>
      <c r="F95" s="178"/>
      <c r="G95" s="178"/>
      <c r="H95" s="4">
        <v>3.4799999999999998E-2</v>
      </c>
      <c r="I95" s="39">
        <f t="shared" si="2"/>
        <v>70.680887999999996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35">
      <c r="A96" s="37" t="s">
        <v>5</v>
      </c>
      <c r="B96" s="178" t="s">
        <v>26</v>
      </c>
      <c r="C96" s="178"/>
      <c r="D96" s="178"/>
      <c r="E96" s="178"/>
      <c r="F96" s="178"/>
      <c r="G96" s="178"/>
      <c r="H96" s="94">
        <v>1.9400000000000001E-3</v>
      </c>
      <c r="I96" s="39">
        <f t="shared" si="2"/>
        <v>3.9402564</v>
      </c>
    </row>
    <row r="97" spans="1:9" x14ac:dyDescent="0.35">
      <c r="A97" s="37" t="s">
        <v>27</v>
      </c>
      <c r="B97" s="244" t="s">
        <v>129</v>
      </c>
      <c r="C97" s="244"/>
      <c r="D97" s="244"/>
      <c r="E97" s="244"/>
      <c r="F97" s="244"/>
      <c r="G97" s="244"/>
      <c r="H97" s="4">
        <f>H67*H96</f>
        <v>6.8482000000000026E-4</v>
      </c>
      <c r="I97" s="39">
        <f t="shared" si="2"/>
        <v>1.3909105092000005</v>
      </c>
    </row>
    <row r="98" spans="1:9" x14ac:dyDescent="0.35">
      <c r="A98" s="37" t="s">
        <v>28</v>
      </c>
      <c r="B98" s="178" t="s">
        <v>60</v>
      </c>
      <c r="C98" s="178"/>
      <c r="D98" s="178"/>
      <c r="E98" s="178"/>
      <c r="F98" s="178"/>
      <c r="G98" s="178"/>
      <c r="H98" s="4">
        <f>8%*40%*H96</f>
        <v>6.2080000000000002E-5</v>
      </c>
      <c r="I98" s="39">
        <f t="shared" si="2"/>
        <v>0.12608820479999999</v>
      </c>
    </row>
    <row r="99" spans="1:9" x14ac:dyDescent="0.35">
      <c r="A99" s="183" t="s">
        <v>62</v>
      </c>
      <c r="B99" s="184"/>
      <c r="C99" s="184"/>
      <c r="D99" s="184"/>
      <c r="E99" s="184"/>
      <c r="F99" s="184"/>
      <c r="G99" s="184"/>
      <c r="H99" s="8">
        <f>SUM(H93:H98)</f>
        <v>4.2022899999999995E-2</v>
      </c>
      <c r="I99" s="40">
        <f>SUM(I93:I98)</f>
        <v>85.351031273999979</v>
      </c>
    </row>
    <row r="100" spans="1:9" x14ac:dyDescent="0.35">
      <c r="A100" s="238" t="s">
        <v>130</v>
      </c>
      <c r="B100" s="239"/>
      <c r="C100" s="239"/>
      <c r="D100" s="239"/>
      <c r="E100" s="239"/>
      <c r="F100" s="239"/>
      <c r="G100" s="239"/>
      <c r="H100" s="239"/>
      <c r="I100" s="240"/>
    </row>
    <row r="101" spans="1:9" x14ac:dyDescent="0.35">
      <c r="A101" s="189" t="s">
        <v>21</v>
      </c>
      <c r="B101" s="190"/>
      <c r="C101" s="190"/>
      <c r="D101" s="190"/>
      <c r="E101" s="190"/>
      <c r="F101" s="190"/>
      <c r="G101" s="190"/>
      <c r="H101" s="190" t="s">
        <v>67</v>
      </c>
      <c r="I101" s="191"/>
    </row>
    <row r="102" spans="1:9" x14ac:dyDescent="0.35">
      <c r="A102" s="203" t="s">
        <v>45</v>
      </c>
      <c r="B102" s="204"/>
      <c r="C102" s="204"/>
      <c r="D102" s="204"/>
      <c r="E102" s="204"/>
      <c r="F102" s="204"/>
      <c r="G102" s="204"/>
      <c r="H102" s="71" t="s">
        <v>9</v>
      </c>
      <c r="I102" s="38" t="s">
        <v>24</v>
      </c>
    </row>
    <row r="103" spans="1:9" x14ac:dyDescent="0.35">
      <c r="A103" s="86" t="s">
        <v>0</v>
      </c>
      <c r="B103" s="244" t="s">
        <v>131</v>
      </c>
      <c r="C103" s="244"/>
      <c r="D103" s="244"/>
      <c r="E103" s="244"/>
      <c r="F103" s="244"/>
      <c r="G103" s="244"/>
      <c r="H103" s="4">
        <v>6.9999999999999999E-4</v>
      </c>
      <c r="I103" s="39">
        <f t="shared" ref="I103:I106" si="3">H103*$H$38</f>
        <v>1.4217419999999998</v>
      </c>
    </row>
    <row r="104" spans="1:9" x14ac:dyDescent="0.35">
      <c r="A104" s="86" t="s">
        <v>1</v>
      </c>
      <c r="B104" s="244" t="s">
        <v>132</v>
      </c>
      <c r="C104" s="244"/>
      <c r="D104" s="244"/>
      <c r="E104" s="244"/>
      <c r="F104" s="244"/>
      <c r="G104" s="244"/>
      <c r="H104" s="76">
        <f>H67*H103</f>
        <v>2.4710000000000004E-4</v>
      </c>
      <c r="I104" s="39">
        <f t="shared" si="3"/>
        <v>0.50187492600000005</v>
      </c>
    </row>
    <row r="105" spans="1:9" x14ac:dyDescent="0.35">
      <c r="A105" s="87" t="s">
        <v>3</v>
      </c>
      <c r="B105" s="245" t="s">
        <v>133</v>
      </c>
      <c r="C105" s="246"/>
      <c r="D105" s="246"/>
      <c r="E105" s="246"/>
      <c r="F105" s="246"/>
      <c r="G105" s="247"/>
      <c r="H105" s="77">
        <v>0</v>
      </c>
      <c r="I105" s="39">
        <f t="shared" si="3"/>
        <v>0</v>
      </c>
    </row>
    <row r="106" spans="1:9" x14ac:dyDescent="0.35">
      <c r="A106" s="86" t="s">
        <v>5</v>
      </c>
      <c r="B106" s="248" t="s">
        <v>134</v>
      </c>
      <c r="C106" s="242"/>
      <c r="D106" s="242"/>
      <c r="E106" s="242"/>
      <c r="F106" s="242"/>
      <c r="G106" s="243"/>
      <c r="H106" s="76">
        <v>2.0000000000000001E-4</v>
      </c>
      <c r="I106" s="39">
        <f t="shared" si="3"/>
        <v>0.40621200000000002</v>
      </c>
    </row>
    <row r="107" spans="1:9" x14ac:dyDescent="0.35">
      <c r="A107" s="183" t="s">
        <v>62</v>
      </c>
      <c r="B107" s="184"/>
      <c r="C107" s="184"/>
      <c r="D107" s="184"/>
      <c r="E107" s="184"/>
      <c r="F107" s="184"/>
      <c r="G107" s="184"/>
      <c r="H107" s="8">
        <f>SUM(H103:H106)</f>
        <v>1.1471000000000001E-3</v>
      </c>
      <c r="I107" s="40">
        <f>SUM(I103:I106)</f>
        <v>2.3298289259999998</v>
      </c>
    </row>
    <row r="108" spans="1:9" x14ac:dyDescent="0.35">
      <c r="A108" s="238" t="s">
        <v>135</v>
      </c>
      <c r="B108" s="239"/>
      <c r="C108" s="239"/>
      <c r="D108" s="239"/>
      <c r="E108" s="239"/>
      <c r="F108" s="239"/>
      <c r="G108" s="239"/>
      <c r="H108" s="239"/>
      <c r="I108" s="240"/>
    </row>
    <row r="109" spans="1:9" x14ac:dyDescent="0.35">
      <c r="A109" s="189" t="s">
        <v>21</v>
      </c>
      <c r="B109" s="190"/>
      <c r="C109" s="190"/>
      <c r="D109" s="190"/>
      <c r="E109" s="190"/>
      <c r="F109" s="190"/>
      <c r="G109" s="190"/>
      <c r="H109" s="190" t="s">
        <v>67</v>
      </c>
      <c r="I109" s="191"/>
    </row>
    <row r="110" spans="1:9" x14ac:dyDescent="0.35">
      <c r="A110" s="203" t="s">
        <v>45</v>
      </c>
      <c r="B110" s="204"/>
      <c r="C110" s="204"/>
      <c r="D110" s="204"/>
      <c r="E110" s="204"/>
      <c r="F110" s="204"/>
      <c r="G110" s="204"/>
      <c r="H110" s="71" t="s">
        <v>9</v>
      </c>
      <c r="I110" s="38" t="s">
        <v>24</v>
      </c>
    </row>
    <row r="111" spans="1:9" x14ac:dyDescent="0.35">
      <c r="A111" s="88" t="s">
        <v>0</v>
      </c>
      <c r="B111" s="249" t="s">
        <v>52</v>
      </c>
      <c r="C111" s="249"/>
      <c r="D111" s="249"/>
      <c r="E111" s="249"/>
      <c r="F111" s="249"/>
      <c r="G111" s="249"/>
      <c r="H111" s="4">
        <v>0</v>
      </c>
      <c r="I111" s="39">
        <v>0</v>
      </c>
    </row>
    <row r="112" spans="1:9" x14ac:dyDescent="0.35">
      <c r="A112" s="88" t="s">
        <v>1</v>
      </c>
      <c r="B112" s="241" t="s">
        <v>136</v>
      </c>
      <c r="C112" s="242"/>
      <c r="D112" s="242"/>
      <c r="E112" s="242"/>
      <c r="F112" s="242"/>
      <c r="G112" s="243"/>
      <c r="H112" s="4">
        <v>0</v>
      </c>
      <c r="I112" s="39">
        <v>0</v>
      </c>
    </row>
    <row r="113" spans="1:32" x14ac:dyDescent="0.35">
      <c r="A113" s="183" t="s">
        <v>62</v>
      </c>
      <c r="B113" s="184"/>
      <c r="C113" s="184"/>
      <c r="D113" s="184"/>
      <c r="E113" s="184"/>
      <c r="F113" s="184"/>
      <c r="G113" s="184"/>
      <c r="H113" s="8">
        <f>SUM(H109:H112)</f>
        <v>0</v>
      </c>
      <c r="I113" s="40">
        <f>SUM(I109:I112)</f>
        <v>0</v>
      </c>
    </row>
    <row r="114" spans="1:32" x14ac:dyDescent="0.35">
      <c r="A114" s="200" t="s">
        <v>137</v>
      </c>
      <c r="B114" s="201"/>
      <c r="C114" s="201"/>
      <c r="D114" s="201"/>
      <c r="E114" s="201"/>
      <c r="F114" s="201"/>
      <c r="G114" s="201"/>
      <c r="H114" s="201"/>
      <c r="I114" s="202"/>
    </row>
    <row r="115" spans="1:32" x14ac:dyDescent="0.35">
      <c r="A115" s="189" t="s">
        <v>21</v>
      </c>
      <c r="B115" s="190"/>
      <c r="C115" s="190"/>
      <c r="D115" s="190"/>
      <c r="E115" s="190"/>
      <c r="F115" s="190"/>
      <c r="G115" s="190"/>
      <c r="H115" s="190" t="s">
        <v>67</v>
      </c>
      <c r="I115" s="191"/>
    </row>
    <row r="116" spans="1:32" x14ac:dyDescent="0.35">
      <c r="A116" s="203" t="s">
        <v>45</v>
      </c>
      <c r="B116" s="204"/>
      <c r="C116" s="204"/>
      <c r="D116" s="204"/>
      <c r="E116" s="204"/>
      <c r="F116" s="204"/>
      <c r="G116" s="204"/>
      <c r="H116" s="71" t="s">
        <v>9</v>
      </c>
      <c r="I116" s="38" t="s">
        <v>24</v>
      </c>
    </row>
    <row r="117" spans="1:32" x14ac:dyDescent="0.35">
      <c r="A117" s="89" t="s">
        <v>37</v>
      </c>
      <c r="B117" s="205" t="s">
        <v>143</v>
      </c>
      <c r="C117" s="205"/>
      <c r="D117" s="205"/>
      <c r="E117" s="205"/>
      <c r="F117" s="205"/>
      <c r="G117" s="205"/>
      <c r="H117" s="4">
        <f>H67</f>
        <v>0.35300000000000009</v>
      </c>
      <c r="I117" s="39">
        <f>I67</f>
        <v>716.96417999999994</v>
      </c>
    </row>
    <row r="118" spans="1:32" x14ac:dyDescent="0.35">
      <c r="A118" s="89" t="s">
        <v>38</v>
      </c>
      <c r="B118" s="205" t="s">
        <v>144</v>
      </c>
      <c r="C118" s="205"/>
      <c r="D118" s="205"/>
      <c r="E118" s="205"/>
      <c r="F118" s="205"/>
      <c r="G118" s="205"/>
      <c r="H118" s="4">
        <f>H76</f>
        <v>0.26302320000000001</v>
      </c>
      <c r="I118" s="39">
        <f>I76</f>
        <v>534.21590059200003</v>
      </c>
    </row>
    <row r="119" spans="1:32" x14ac:dyDescent="0.35">
      <c r="A119" s="89" t="s">
        <v>142</v>
      </c>
      <c r="B119" s="205" t="s">
        <v>145</v>
      </c>
      <c r="C119" s="205"/>
      <c r="D119" s="205"/>
      <c r="E119" s="205"/>
      <c r="F119" s="205"/>
      <c r="G119" s="205"/>
      <c r="H119" s="4">
        <f>H89</f>
        <v>4.0725299999999999E-2</v>
      </c>
      <c r="I119" s="39">
        <f>I89</f>
        <v>82.715527817999998</v>
      </c>
    </row>
    <row r="120" spans="1:32" x14ac:dyDescent="0.35">
      <c r="A120" s="89" t="s">
        <v>146</v>
      </c>
      <c r="B120" s="205" t="s">
        <v>147</v>
      </c>
      <c r="C120" s="205"/>
      <c r="D120" s="205"/>
      <c r="E120" s="205"/>
      <c r="F120" s="205"/>
      <c r="G120" s="205"/>
      <c r="H120" s="4">
        <f>H99</f>
        <v>4.2022899999999995E-2</v>
      </c>
      <c r="I120" s="39">
        <f>I99</f>
        <v>85.351031273999979</v>
      </c>
    </row>
    <row r="121" spans="1:32" x14ac:dyDescent="0.35">
      <c r="A121" s="89" t="s">
        <v>148</v>
      </c>
      <c r="B121" s="205" t="s">
        <v>149</v>
      </c>
      <c r="C121" s="205"/>
      <c r="D121" s="205"/>
      <c r="E121" s="205"/>
      <c r="F121" s="205"/>
      <c r="G121" s="205"/>
      <c r="H121" s="4">
        <f>H107</f>
        <v>1.1471000000000001E-3</v>
      </c>
      <c r="I121" s="39">
        <f>I107</f>
        <v>2.3298289259999998</v>
      </c>
    </row>
    <row r="122" spans="1:32" x14ac:dyDescent="0.35">
      <c r="A122" s="89" t="s">
        <v>150</v>
      </c>
      <c r="B122" s="205" t="s">
        <v>52</v>
      </c>
      <c r="C122" s="205"/>
      <c r="D122" s="205"/>
      <c r="E122" s="205"/>
      <c r="F122" s="205"/>
      <c r="G122" s="205"/>
      <c r="H122" s="4">
        <f>H113</f>
        <v>0</v>
      </c>
      <c r="I122" s="39">
        <f>I113</f>
        <v>0</v>
      </c>
    </row>
    <row r="123" spans="1:32" x14ac:dyDescent="0.35">
      <c r="A123" s="183" t="s">
        <v>62</v>
      </c>
      <c r="B123" s="184"/>
      <c r="C123" s="184"/>
      <c r="D123" s="184"/>
      <c r="E123" s="184"/>
      <c r="F123" s="184"/>
      <c r="G123" s="184"/>
      <c r="H123" s="8">
        <f>SUM(H117:H122)</f>
        <v>0.6999185</v>
      </c>
      <c r="I123" s="40">
        <f>SUM(I117:I122)</f>
        <v>1421.5764686099999</v>
      </c>
    </row>
    <row r="124" spans="1:32" s="9" customFormat="1" x14ac:dyDescent="0.35">
      <c r="A124" s="70"/>
      <c r="B124" s="196"/>
      <c r="C124" s="196"/>
      <c r="D124" s="196"/>
      <c r="E124" s="196"/>
      <c r="F124" s="196"/>
      <c r="G124" s="196"/>
      <c r="H124" s="196"/>
      <c r="I124" s="199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s="9" customFormat="1" ht="16" thickBot="1" x14ac:dyDescent="0.4">
      <c r="A125" s="192" t="s">
        <v>161</v>
      </c>
      <c r="B125" s="193"/>
      <c r="C125" s="193"/>
      <c r="D125" s="193"/>
      <c r="E125" s="193"/>
      <c r="F125" s="193"/>
      <c r="G125" s="193"/>
      <c r="H125" s="47"/>
      <c r="I125" s="48">
        <f>H38+H47+H54+I123</f>
        <v>4117.3748686099998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6" thickBot="1" x14ac:dyDescent="0.4">
      <c r="A126" s="157" t="s">
        <v>160</v>
      </c>
      <c r="B126" s="158"/>
      <c r="C126" s="158"/>
      <c r="D126" s="158"/>
      <c r="E126" s="158"/>
      <c r="F126" s="158"/>
      <c r="G126" s="158"/>
      <c r="H126" s="158"/>
      <c r="I126" s="159"/>
    </row>
    <row r="127" spans="1:32" x14ac:dyDescent="0.35">
      <c r="A127" s="194" t="s">
        <v>21</v>
      </c>
      <c r="B127" s="121"/>
      <c r="C127" s="121"/>
      <c r="D127" s="121"/>
      <c r="E127" s="121"/>
      <c r="F127" s="121"/>
      <c r="G127" s="121"/>
      <c r="H127" s="121" t="s">
        <v>67</v>
      </c>
      <c r="I127" s="122"/>
    </row>
    <row r="128" spans="1:32" x14ac:dyDescent="0.35">
      <c r="A128" s="115" t="s">
        <v>45</v>
      </c>
      <c r="B128" s="116"/>
      <c r="C128" s="116"/>
      <c r="D128" s="116"/>
      <c r="E128" s="116"/>
      <c r="F128" s="116"/>
      <c r="G128" s="116"/>
      <c r="H128" s="10" t="s">
        <v>9</v>
      </c>
      <c r="I128" s="42" t="s">
        <v>24</v>
      </c>
    </row>
    <row r="129" spans="1:14" x14ac:dyDescent="0.35">
      <c r="A129" s="90" t="s">
        <v>0</v>
      </c>
      <c r="B129" s="213" t="s">
        <v>151</v>
      </c>
      <c r="C129" s="213"/>
      <c r="D129" s="213"/>
      <c r="E129" s="213"/>
      <c r="F129" s="213"/>
      <c r="G129" s="213"/>
      <c r="H129" s="6">
        <v>0.02</v>
      </c>
      <c r="I129" s="72">
        <f>H129*$I$125</f>
        <v>82.347497372199996</v>
      </c>
    </row>
    <row r="130" spans="1:14" x14ac:dyDescent="0.35">
      <c r="A130" s="90" t="s">
        <v>1</v>
      </c>
      <c r="B130" s="213" t="s">
        <v>17</v>
      </c>
      <c r="C130" s="213"/>
      <c r="D130" s="213"/>
      <c r="E130" s="213"/>
      <c r="F130" s="213"/>
      <c r="G130" s="213"/>
      <c r="H130" s="6">
        <v>0.02</v>
      </c>
      <c r="I130" s="72">
        <f>H130*($I$129+$I$125)</f>
        <v>83.994447319643982</v>
      </c>
    </row>
    <row r="131" spans="1:14" x14ac:dyDescent="0.35">
      <c r="A131" s="89" t="s">
        <v>3</v>
      </c>
      <c r="B131" s="214" t="s">
        <v>152</v>
      </c>
      <c r="C131" s="215"/>
      <c r="D131" s="215"/>
      <c r="E131" s="215"/>
      <c r="F131" s="215"/>
      <c r="G131" s="216"/>
      <c r="H131" s="6">
        <v>0.03</v>
      </c>
      <c r="I131" s="44">
        <f>(SUM($I$125+$I$129+$I$130)*H131)/(100%-(SUM($H$131:$H$133)))</f>
        <v>140.6803551166451</v>
      </c>
    </row>
    <row r="132" spans="1:14" x14ac:dyDescent="0.35">
      <c r="A132" s="89" t="s">
        <v>5</v>
      </c>
      <c r="B132" s="214" t="s">
        <v>153</v>
      </c>
      <c r="C132" s="215"/>
      <c r="D132" s="215"/>
      <c r="E132" s="215"/>
      <c r="F132" s="215"/>
      <c r="G132" s="216"/>
      <c r="H132" s="11">
        <v>6.4999999999999997E-3</v>
      </c>
      <c r="I132" s="44">
        <f>(SUM($I$125+$I$129+$I$130)*H132)/(100%-(SUM($H$131:$H$133)))</f>
        <v>30.480743608606435</v>
      </c>
    </row>
    <row r="133" spans="1:14" x14ac:dyDescent="0.35">
      <c r="A133" s="89" t="s">
        <v>27</v>
      </c>
      <c r="B133" s="214" t="s">
        <v>87</v>
      </c>
      <c r="C133" s="215"/>
      <c r="D133" s="215"/>
      <c r="E133" s="215"/>
      <c r="F133" s="215"/>
      <c r="G133" s="216"/>
      <c r="H133" s="12">
        <v>0.05</v>
      </c>
      <c r="I133" s="44">
        <f>(SUM($I$125+$I$129+$I$130)*H133)/(100%-(SUM($H$131:$H$133)))</f>
        <v>234.46725852774185</v>
      </c>
    </row>
    <row r="134" spans="1:14" x14ac:dyDescent="0.35">
      <c r="A134" s="183" t="s">
        <v>62</v>
      </c>
      <c r="B134" s="184"/>
      <c r="C134" s="184"/>
      <c r="D134" s="184"/>
      <c r="E134" s="184"/>
      <c r="F134" s="184"/>
      <c r="G134" s="184"/>
      <c r="H134" s="13">
        <f>SUM(H129:H133)</f>
        <v>0.1265</v>
      </c>
      <c r="I134" s="45">
        <f>SUM(I129:I133)</f>
        <v>571.97030194483739</v>
      </c>
      <c r="N134" s="20"/>
    </row>
    <row r="135" spans="1:14" ht="16" thickBot="1" x14ac:dyDescent="0.4">
      <c r="A135" s="229" t="s">
        <v>92</v>
      </c>
      <c r="B135" s="230"/>
      <c r="C135" s="230"/>
      <c r="D135" s="230"/>
      <c r="E135" s="230"/>
      <c r="F135" s="230"/>
      <c r="G135" s="231"/>
      <c r="H135" s="49">
        <f>(H129+100%)*(H130+100%)/(100%-(SUM(H131:H133)))-100%</f>
        <v>0.13891625615763559</v>
      </c>
      <c r="I135" s="50">
        <f>H135*SUM($I$125)</f>
        <v>571.97030194483796</v>
      </c>
    </row>
    <row r="136" spans="1:14" ht="16" thickBot="1" x14ac:dyDescent="0.4">
      <c r="A136" s="206" t="s">
        <v>78</v>
      </c>
      <c r="B136" s="207"/>
      <c r="C136" s="207"/>
      <c r="D136" s="207"/>
      <c r="E136" s="207"/>
      <c r="F136" s="207"/>
      <c r="G136" s="207"/>
      <c r="H136" s="207"/>
      <c r="I136" s="208"/>
    </row>
    <row r="137" spans="1:14" x14ac:dyDescent="0.35">
      <c r="A137" s="51" t="s">
        <v>79</v>
      </c>
      <c r="B137" s="52"/>
      <c r="C137" s="52"/>
      <c r="D137" s="52"/>
      <c r="E137" s="52"/>
      <c r="F137" s="52"/>
      <c r="G137" s="52"/>
      <c r="H137" s="52"/>
      <c r="I137" s="53"/>
    </row>
    <row r="138" spans="1:14" x14ac:dyDescent="0.35">
      <c r="A138" s="209" t="s">
        <v>21</v>
      </c>
      <c r="B138" s="142"/>
      <c r="C138" s="142"/>
      <c r="D138" s="142"/>
      <c r="E138" s="142"/>
      <c r="F138" s="142"/>
      <c r="G138" s="142"/>
      <c r="H138" s="142" t="s">
        <v>67</v>
      </c>
      <c r="I138" s="143"/>
    </row>
    <row r="139" spans="1:14" x14ac:dyDescent="0.35">
      <c r="A139" s="46" t="s">
        <v>0</v>
      </c>
      <c r="B139" s="210" t="s">
        <v>155</v>
      </c>
      <c r="C139" s="210"/>
      <c r="D139" s="210"/>
      <c r="E139" s="210"/>
      <c r="F139" s="210"/>
      <c r="G139" s="210"/>
      <c r="H139" s="211">
        <f>H38</f>
        <v>2031.06</v>
      </c>
      <c r="I139" s="212"/>
    </row>
    <row r="140" spans="1:14" x14ac:dyDescent="0.35">
      <c r="A140" s="46" t="s">
        <v>1</v>
      </c>
      <c r="B140" s="210" t="s">
        <v>159</v>
      </c>
      <c r="C140" s="210"/>
      <c r="D140" s="210"/>
      <c r="E140" s="210"/>
      <c r="F140" s="210"/>
      <c r="G140" s="210"/>
      <c r="H140" s="211">
        <f>H47</f>
        <v>644.5684</v>
      </c>
      <c r="I140" s="212"/>
    </row>
    <row r="141" spans="1:14" x14ac:dyDescent="0.35">
      <c r="A141" s="46" t="s">
        <v>3</v>
      </c>
      <c r="B141" s="210" t="s">
        <v>156</v>
      </c>
      <c r="C141" s="210"/>
      <c r="D141" s="210"/>
      <c r="E141" s="210"/>
      <c r="F141" s="210"/>
      <c r="G141" s="210"/>
      <c r="H141" s="211">
        <f>H54</f>
        <v>20.170000000000002</v>
      </c>
      <c r="I141" s="212"/>
    </row>
    <row r="142" spans="1:14" x14ac:dyDescent="0.35">
      <c r="A142" s="46" t="s">
        <v>5</v>
      </c>
      <c r="B142" s="210" t="s">
        <v>157</v>
      </c>
      <c r="C142" s="210"/>
      <c r="D142" s="210"/>
      <c r="E142" s="210"/>
      <c r="F142" s="210"/>
      <c r="G142" s="210"/>
      <c r="H142" s="211">
        <f>I123</f>
        <v>1421.5764686099999</v>
      </c>
      <c r="I142" s="212"/>
    </row>
    <row r="143" spans="1:14" ht="16" thickBot="1" x14ac:dyDescent="0.4">
      <c r="A143" s="46" t="s">
        <v>27</v>
      </c>
      <c r="B143" s="210" t="s">
        <v>158</v>
      </c>
      <c r="C143" s="210"/>
      <c r="D143" s="210"/>
      <c r="E143" s="210"/>
      <c r="F143" s="210"/>
      <c r="G143" s="210"/>
      <c r="H143" s="211">
        <f>I134</f>
        <v>571.97030194483739</v>
      </c>
      <c r="I143" s="212"/>
    </row>
    <row r="144" spans="1:14" ht="16" thickBot="1" x14ac:dyDescent="0.4">
      <c r="A144" s="55" t="s">
        <v>28</v>
      </c>
      <c r="B144" s="220" t="s">
        <v>100</v>
      </c>
      <c r="C144" s="221"/>
      <c r="D144" s="221"/>
      <c r="E144" s="221"/>
      <c r="F144" s="221"/>
      <c r="G144" s="221"/>
      <c r="H144" s="222">
        <f>SUM(H139:I143)</f>
        <v>4689.3451705548368</v>
      </c>
      <c r="I144" s="223"/>
    </row>
    <row r="145" spans="1:13" ht="16" thickBot="1" x14ac:dyDescent="0.4">
      <c r="A145" s="54" t="s">
        <v>31</v>
      </c>
      <c r="B145" s="224" t="s">
        <v>93</v>
      </c>
      <c r="C145" s="224"/>
      <c r="D145" s="224"/>
      <c r="E145" s="224"/>
      <c r="F145" s="224"/>
      <c r="G145" s="224"/>
      <c r="H145" s="225">
        <f>$E$26</f>
        <v>1</v>
      </c>
      <c r="I145" s="226"/>
    </row>
    <row r="146" spans="1:13" ht="16" thickBot="1" x14ac:dyDescent="0.4">
      <c r="A146" s="55" t="s">
        <v>32</v>
      </c>
      <c r="B146" s="220" t="s">
        <v>94</v>
      </c>
      <c r="C146" s="221"/>
      <c r="D146" s="221"/>
      <c r="E146" s="221"/>
      <c r="F146" s="221"/>
      <c r="G146" s="221"/>
      <c r="H146" s="227">
        <f>$H$144*$H$145</f>
        <v>4689.3451705548368</v>
      </c>
      <c r="I146" s="228"/>
      <c r="M146" s="19"/>
    </row>
    <row r="147" spans="1:13" x14ac:dyDescent="0.35">
      <c r="M147" s="19"/>
    </row>
    <row r="148" spans="1:13" s="1" customFormat="1" ht="16" thickBot="1" x14ac:dyDescent="0.4">
      <c r="A148" s="2"/>
      <c r="B148" s="2"/>
      <c r="C148" s="2"/>
      <c r="D148" s="2"/>
      <c r="E148" s="2"/>
      <c r="F148" s="21" t="s">
        <v>95</v>
      </c>
      <c r="G148" s="22"/>
      <c r="H148" s="23"/>
      <c r="I148" s="2"/>
    </row>
    <row r="149" spans="1:13" s="1" customFormat="1" ht="16" thickBot="1" x14ac:dyDescent="0.4">
      <c r="A149" s="2"/>
      <c r="B149" s="217" t="s">
        <v>180</v>
      </c>
      <c r="C149" s="218"/>
      <c r="D149" s="219"/>
      <c r="E149" s="2"/>
      <c r="F149" s="78" t="s">
        <v>101</v>
      </c>
      <c r="G149" s="17"/>
      <c r="H149" s="79">
        <f>H144</f>
        <v>4689.3451705548368</v>
      </c>
      <c r="I149" s="80"/>
    </row>
    <row r="150" spans="1:13" s="1" customFormat="1" x14ac:dyDescent="0.35">
      <c r="A150" s="2"/>
      <c r="B150" s="2"/>
      <c r="C150" s="2"/>
      <c r="D150" s="2"/>
      <c r="E150" s="2"/>
      <c r="F150" s="78" t="s">
        <v>154</v>
      </c>
      <c r="G150" s="17"/>
      <c r="H150" s="79">
        <v>4623.28</v>
      </c>
      <c r="I150" s="2"/>
    </row>
    <row r="151" spans="1:13" s="1" customFormat="1" x14ac:dyDescent="0.35">
      <c r="A151" s="2"/>
      <c r="B151" s="2"/>
      <c r="C151" s="2"/>
      <c r="D151" s="2"/>
      <c r="E151" s="2"/>
      <c r="F151" s="81" t="s">
        <v>102</v>
      </c>
      <c r="G151" s="82"/>
      <c r="H151" s="83">
        <f>H149-H150</f>
        <v>66.065170554837096</v>
      </c>
      <c r="I151" s="2"/>
    </row>
    <row r="152" spans="1:13" s="1" customFormat="1" x14ac:dyDescent="0.35">
      <c r="A152" s="24"/>
      <c r="B152" s="24"/>
      <c r="C152" s="24"/>
      <c r="D152" s="24"/>
      <c r="E152" s="2"/>
      <c r="F152" s="2"/>
      <c r="G152" s="84"/>
      <c r="H152" s="84"/>
      <c r="I152" s="85"/>
    </row>
    <row r="153" spans="1:13" x14ac:dyDescent="0.35">
      <c r="D153" s="25"/>
      <c r="E153" s="24"/>
      <c r="F153" s="24"/>
      <c r="G153" s="24"/>
      <c r="H153" s="24"/>
      <c r="I153" s="24"/>
      <c r="J153" s="24"/>
      <c r="K153" s="24"/>
    </row>
    <row r="154" spans="1:13" ht="18" customHeight="1" x14ac:dyDescent="0.35">
      <c r="D154" s="25"/>
      <c r="E154" s="24"/>
      <c r="F154" s="24"/>
      <c r="G154" s="24"/>
      <c r="H154" s="24"/>
      <c r="I154" s="24"/>
      <c r="J154" s="25"/>
      <c r="K154" s="25"/>
    </row>
  </sheetData>
  <mergeCells count="206"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A39:I39"/>
    <mergeCell ref="A40:G40"/>
    <mergeCell ref="H40:I40"/>
    <mergeCell ref="B41:G41"/>
    <mergeCell ref="H41:I41"/>
    <mergeCell ref="B42:G42"/>
    <mergeCell ref="H42:I42"/>
    <mergeCell ref="B36:G36"/>
    <mergeCell ref="H36:I36"/>
    <mergeCell ref="B37:G37"/>
    <mergeCell ref="H37:I37"/>
    <mergeCell ref="A38:G38"/>
    <mergeCell ref="H38:I38"/>
    <mergeCell ref="B46:G46"/>
    <mergeCell ref="H46:I46"/>
    <mergeCell ref="A47:G47"/>
    <mergeCell ref="H47:I47"/>
    <mergeCell ref="A48:I48"/>
    <mergeCell ref="A49:G49"/>
    <mergeCell ref="H49:I49"/>
    <mergeCell ref="B43:G43"/>
    <mergeCell ref="H43:I43"/>
    <mergeCell ref="B44:G44"/>
    <mergeCell ref="H44:I44"/>
    <mergeCell ref="B45:G45"/>
    <mergeCell ref="H45:I45"/>
    <mergeCell ref="B53:G53"/>
    <mergeCell ref="H53:I53"/>
    <mergeCell ref="A54:G54"/>
    <mergeCell ref="H54:I54"/>
    <mergeCell ref="A55:I55"/>
    <mergeCell ref="A56:I56"/>
    <mergeCell ref="B50:G50"/>
    <mergeCell ref="H50:I50"/>
    <mergeCell ref="B51:G51"/>
    <mergeCell ref="H51:I51"/>
    <mergeCell ref="B52:G52"/>
    <mergeCell ref="H52:I52"/>
    <mergeCell ref="B62:G62"/>
    <mergeCell ref="B63:G63"/>
    <mergeCell ref="B64:G64"/>
    <mergeCell ref="B65:G65"/>
    <mergeCell ref="B66:G66"/>
    <mergeCell ref="A67:G67"/>
    <mergeCell ref="A57:G57"/>
    <mergeCell ref="H57:I57"/>
    <mergeCell ref="A58:G58"/>
    <mergeCell ref="B59:G59"/>
    <mergeCell ref="B60:G60"/>
    <mergeCell ref="B61:G61"/>
    <mergeCell ref="B73:G73"/>
    <mergeCell ref="A74:G74"/>
    <mergeCell ref="B75:G75"/>
    <mergeCell ref="A76:G76"/>
    <mergeCell ref="A77:I77"/>
    <mergeCell ref="A78:I78"/>
    <mergeCell ref="A68:I68"/>
    <mergeCell ref="A69:G69"/>
    <mergeCell ref="H69:I69"/>
    <mergeCell ref="A70:G70"/>
    <mergeCell ref="B71:G71"/>
    <mergeCell ref="B72:G72"/>
    <mergeCell ref="B84:G84"/>
    <mergeCell ref="B85:G85"/>
    <mergeCell ref="B86:G86"/>
    <mergeCell ref="A87:G87"/>
    <mergeCell ref="B88:G88"/>
    <mergeCell ref="A89:G89"/>
    <mergeCell ref="A79:G79"/>
    <mergeCell ref="H79:I79"/>
    <mergeCell ref="A80:G80"/>
    <mergeCell ref="B81:G81"/>
    <mergeCell ref="B82:G82"/>
    <mergeCell ref="B83:G83"/>
    <mergeCell ref="B95:G95"/>
    <mergeCell ref="B96:G96"/>
    <mergeCell ref="B97:G97"/>
    <mergeCell ref="B98:G98"/>
    <mergeCell ref="A99:G99"/>
    <mergeCell ref="A100:I100"/>
    <mergeCell ref="A90:I90"/>
    <mergeCell ref="A91:G91"/>
    <mergeCell ref="H91:I91"/>
    <mergeCell ref="A92:G92"/>
    <mergeCell ref="B93:G93"/>
    <mergeCell ref="B94:G94"/>
    <mergeCell ref="B106:G106"/>
    <mergeCell ref="A107:G107"/>
    <mergeCell ref="A108:I108"/>
    <mergeCell ref="A109:G109"/>
    <mergeCell ref="H109:I109"/>
    <mergeCell ref="A110:G110"/>
    <mergeCell ref="A101:G101"/>
    <mergeCell ref="H101:I101"/>
    <mergeCell ref="A102:G102"/>
    <mergeCell ref="B103:G103"/>
    <mergeCell ref="B104:G104"/>
    <mergeCell ref="B105:G105"/>
    <mergeCell ref="A116:G116"/>
    <mergeCell ref="B117:G117"/>
    <mergeCell ref="B118:G118"/>
    <mergeCell ref="B119:G119"/>
    <mergeCell ref="B120:G120"/>
    <mergeCell ref="B121:G121"/>
    <mergeCell ref="B111:G111"/>
    <mergeCell ref="B112:G112"/>
    <mergeCell ref="A113:G113"/>
    <mergeCell ref="A114:I114"/>
    <mergeCell ref="A115:G115"/>
    <mergeCell ref="H115:I115"/>
    <mergeCell ref="A128:G128"/>
    <mergeCell ref="B129:G129"/>
    <mergeCell ref="B130:G130"/>
    <mergeCell ref="B131:G131"/>
    <mergeCell ref="B132:G132"/>
    <mergeCell ref="B133:G133"/>
    <mergeCell ref="B122:G122"/>
    <mergeCell ref="A123:G123"/>
    <mergeCell ref="B124:I124"/>
    <mergeCell ref="A125:G125"/>
    <mergeCell ref="A126:I126"/>
    <mergeCell ref="A127:G127"/>
    <mergeCell ref="H127:I127"/>
    <mergeCell ref="B140:G140"/>
    <mergeCell ref="H140:I140"/>
    <mergeCell ref="B141:G141"/>
    <mergeCell ref="H141:I141"/>
    <mergeCell ref="B142:G142"/>
    <mergeCell ref="H142:I142"/>
    <mergeCell ref="A134:G134"/>
    <mergeCell ref="A135:G135"/>
    <mergeCell ref="A136:I136"/>
    <mergeCell ref="A138:G138"/>
    <mergeCell ref="H138:I138"/>
    <mergeCell ref="B139:G139"/>
    <mergeCell ref="H139:I139"/>
    <mergeCell ref="B146:G146"/>
    <mergeCell ref="H146:I146"/>
    <mergeCell ref="B149:D149"/>
    <mergeCell ref="B143:G143"/>
    <mergeCell ref="H143:I143"/>
    <mergeCell ref="B144:G144"/>
    <mergeCell ref="H144:I144"/>
    <mergeCell ref="B145:G145"/>
    <mergeCell ref="H145:I145"/>
  </mergeCells>
  <pageMargins left="0.70866141732283472" right="0.70866141732283472" top="0.74803149606299213" bottom="0.74803149606299213" header="0.31496062992125984" footer="0.31496062992125984"/>
  <pageSetup paperSize="9" scale="36" fitToHeight="0" orientation="portrait" r:id="rId1"/>
  <headerFooter>
    <oddHeader>&amp;F</oddHeader>
    <oddFooter>&amp;A&amp;RPágina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145" zoomScale="115" zoomScaleNormal="115" workbookViewId="0">
      <selection activeCell="K148" sqref="K148"/>
    </sheetView>
  </sheetViews>
  <sheetFormatPr defaultColWidth="12.54296875" defaultRowHeight="15.5" x14ac:dyDescent="0.35"/>
  <cols>
    <col min="1" max="1" width="12.54296875" style="2"/>
    <col min="2" max="2" width="20.453125" style="2" customWidth="1"/>
    <col min="3" max="5" width="12.54296875" style="2"/>
    <col min="6" max="6" width="18.54296875" style="2" customWidth="1"/>
    <col min="7" max="7" width="16.1796875" style="2" customWidth="1"/>
    <col min="8" max="8" width="20.81640625" style="2" customWidth="1"/>
    <col min="9" max="9" width="18.81640625" style="2" customWidth="1"/>
    <col min="10" max="10" width="19.1796875" style="2" bestFit="1" customWidth="1"/>
    <col min="11" max="16384" width="12.54296875" style="2"/>
  </cols>
  <sheetData>
    <row r="1" spans="1:9" ht="22.5" customHeight="1" x14ac:dyDescent="0.35">
      <c r="A1" s="26"/>
      <c r="B1" s="27"/>
      <c r="C1" s="99" t="s">
        <v>19</v>
      </c>
      <c r="D1" s="100"/>
      <c r="E1" s="100"/>
      <c r="F1" s="100"/>
      <c r="G1" s="100"/>
      <c r="H1" s="100"/>
      <c r="I1" s="101"/>
    </row>
    <row r="2" spans="1:9" ht="22.5" customHeight="1" x14ac:dyDescent="0.35">
      <c r="A2" s="28"/>
      <c r="B2" s="3"/>
      <c r="C2" s="102" t="s">
        <v>84</v>
      </c>
      <c r="D2" s="103"/>
      <c r="E2" s="103"/>
      <c r="F2" s="103"/>
      <c r="G2" s="103"/>
      <c r="H2" s="103"/>
      <c r="I2" s="104"/>
    </row>
    <row r="3" spans="1:9" ht="22.5" customHeight="1" x14ac:dyDescent="0.35">
      <c r="A3" s="28"/>
      <c r="B3" s="3"/>
      <c r="C3" s="102" t="s">
        <v>90</v>
      </c>
      <c r="D3" s="103"/>
      <c r="E3" s="103"/>
      <c r="F3" s="103"/>
      <c r="G3" s="103"/>
      <c r="H3" s="103"/>
      <c r="I3" s="104"/>
    </row>
    <row r="4" spans="1:9" ht="22.5" customHeight="1" thickBot="1" x14ac:dyDescent="0.4">
      <c r="A4" s="28"/>
      <c r="B4" s="3"/>
      <c r="C4" s="105" t="s">
        <v>71</v>
      </c>
      <c r="D4" s="106"/>
      <c r="E4" s="106"/>
      <c r="F4" s="106"/>
      <c r="G4" s="106"/>
      <c r="H4" s="106"/>
      <c r="I4" s="107"/>
    </row>
    <row r="5" spans="1:9" ht="18" customHeight="1" thickBot="1" x14ac:dyDescent="0.4">
      <c r="A5" s="108" t="s">
        <v>70</v>
      </c>
      <c r="B5" s="109"/>
      <c r="C5" s="109"/>
      <c r="D5" s="109"/>
      <c r="E5" s="109"/>
      <c r="F5" s="109"/>
      <c r="G5" s="109"/>
      <c r="H5" s="109"/>
      <c r="I5" s="110"/>
    </row>
    <row r="6" spans="1:9" x14ac:dyDescent="0.35">
      <c r="A6" s="119" t="s">
        <v>39</v>
      </c>
      <c r="B6" s="120"/>
      <c r="C6" s="120"/>
      <c r="D6" s="120"/>
      <c r="E6" s="121" t="s">
        <v>178</v>
      </c>
      <c r="F6" s="121"/>
      <c r="G6" s="121"/>
      <c r="H6" s="121"/>
      <c r="I6" s="122"/>
    </row>
    <row r="7" spans="1:9" x14ac:dyDescent="0.35">
      <c r="A7" s="111" t="s">
        <v>54</v>
      </c>
      <c r="B7" s="112"/>
      <c r="C7" s="112"/>
      <c r="D7" s="112"/>
      <c r="E7" s="113" t="s">
        <v>82</v>
      </c>
      <c r="F7" s="113"/>
      <c r="G7" s="113"/>
      <c r="H7" s="113"/>
      <c r="I7" s="114"/>
    </row>
    <row r="8" spans="1:9" x14ac:dyDescent="0.35">
      <c r="A8" s="115" t="s">
        <v>30</v>
      </c>
      <c r="B8" s="116"/>
      <c r="C8" s="116"/>
      <c r="D8" s="116"/>
      <c r="E8" s="123" t="s">
        <v>80</v>
      </c>
      <c r="F8" s="123"/>
      <c r="G8" s="123"/>
      <c r="H8" s="123"/>
      <c r="I8" s="124"/>
    </row>
    <row r="9" spans="1:9" x14ac:dyDescent="0.35">
      <c r="A9" s="111" t="s">
        <v>88</v>
      </c>
      <c r="B9" s="112"/>
      <c r="C9" s="112"/>
      <c r="D9" s="112"/>
      <c r="E9" s="113" t="s">
        <v>164</v>
      </c>
      <c r="F9" s="113"/>
      <c r="G9" s="113"/>
      <c r="H9" s="113"/>
      <c r="I9" s="114"/>
    </row>
    <row r="10" spans="1:9" x14ac:dyDescent="0.35">
      <c r="A10" s="115" t="s">
        <v>50</v>
      </c>
      <c r="B10" s="116"/>
      <c r="C10" s="116"/>
      <c r="D10" s="116"/>
      <c r="E10" s="117" t="s">
        <v>83</v>
      </c>
      <c r="F10" s="117"/>
      <c r="G10" s="117"/>
      <c r="H10" s="117"/>
      <c r="I10" s="118"/>
    </row>
    <row r="11" spans="1:9" x14ac:dyDescent="0.35">
      <c r="A11" s="111" t="s">
        <v>53</v>
      </c>
      <c r="B11" s="112"/>
      <c r="C11" s="112"/>
      <c r="D11" s="112"/>
      <c r="E11" s="113" t="s">
        <v>83</v>
      </c>
      <c r="F11" s="113"/>
      <c r="G11" s="113"/>
      <c r="H11" s="113"/>
      <c r="I11" s="114"/>
    </row>
    <row r="12" spans="1:9" x14ac:dyDescent="0.35">
      <c r="A12" s="115" t="s">
        <v>55</v>
      </c>
      <c r="B12" s="116"/>
      <c r="C12" s="116"/>
      <c r="D12" s="116"/>
      <c r="E12" s="142" t="s">
        <v>117</v>
      </c>
      <c r="F12" s="142"/>
      <c r="G12" s="142"/>
      <c r="H12" s="142"/>
      <c r="I12" s="143"/>
    </row>
    <row r="13" spans="1:9" x14ac:dyDescent="0.35">
      <c r="A13" s="29" t="s">
        <v>68</v>
      </c>
      <c r="B13" s="14"/>
      <c r="C13" s="14"/>
      <c r="D13" s="14"/>
      <c r="E13" s="14"/>
      <c r="F13" s="14"/>
      <c r="G13" s="15"/>
      <c r="H13" s="144" t="s">
        <v>83</v>
      </c>
      <c r="I13" s="145"/>
    </row>
    <row r="14" spans="1:9" x14ac:dyDescent="0.35">
      <c r="A14" s="30" t="s">
        <v>65</v>
      </c>
      <c r="B14" s="16"/>
      <c r="C14" s="16"/>
      <c r="D14" s="16"/>
      <c r="E14" s="16"/>
      <c r="F14" s="16"/>
      <c r="G14" s="17"/>
      <c r="H14" s="146" t="s">
        <v>83</v>
      </c>
      <c r="I14" s="147"/>
    </row>
    <row r="15" spans="1:9" x14ac:dyDescent="0.35">
      <c r="A15" s="29" t="s">
        <v>2</v>
      </c>
      <c r="B15" s="14"/>
      <c r="C15" s="14"/>
      <c r="D15" s="14"/>
      <c r="E15" s="14"/>
      <c r="F15" s="14"/>
      <c r="G15" s="15"/>
      <c r="H15" s="148" t="s">
        <v>33</v>
      </c>
      <c r="I15" s="145"/>
    </row>
    <row r="16" spans="1:9" x14ac:dyDescent="0.35">
      <c r="A16" s="30" t="s">
        <v>4</v>
      </c>
      <c r="B16" s="16"/>
      <c r="C16" s="16"/>
      <c r="D16" s="16"/>
      <c r="E16" s="16"/>
      <c r="F16" s="16"/>
      <c r="G16" s="17"/>
      <c r="H16" s="149" t="s">
        <v>181</v>
      </c>
      <c r="I16" s="150"/>
    </row>
    <row r="17" spans="1:10" ht="15" customHeight="1" x14ac:dyDescent="0.35">
      <c r="A17" s="31" t="s">
        <v>22</v>
      </c>
      <c r="B17" s="18"/>
      <c r="C17" s="18"/>
      <c r="D17" s="18"/>
      <c r="E17" s="18"/>
      <c r="F17" s="18"/>
      <c r="G17" s="18"/>
      <c r="H17" s="18"/>
      <c r="I17" s="32"/>
    </row>
    <row r="18" spans="1:10" ht="15" customHeight="1" x14ac:dyDescent="0.35">
      <c r="A18" s="33" t="s">
        <v>0</v>
      </c>
      <c r="B18" s="129" t="s">
        <v>23</v>
      </c>
      <c r="C18" s="129"/>
      <c r="D18" s="129"/>
      <c r="E18" s="129"/>
      <c r="F18" s="129"/>
      <c r="G18" s="129"/>
      <c r="H18" s="140" t="s">
        <v>40</v>
      </c>
      <c r="I18" s="141"/>
    </row>
    <row r="19" spans="1:10" x14ac:dyDescent="0.35">
      <c r="A19" s="34" t="s">
        <v>1</v>
      </c>
      <c r="B19" s="134" t="s">
        <v>44</v>
      </c>
      <c r="C19" s="134"/>
      <c r="D19" s="134"/>
      <c r="E19" s="134"/>
      <c r="F19" s="134"/>
      <c r="G19" s="134"/>
      <c r="H19" s="135" t="s">
        <v>165</v>
      </c>
      <c r="I19" s="136"/>
    </row>
    <row r="20" spans="1:10" x14ac:dyDescent="0.35">
      <c r="A20" s="35" t="s">
        <v>3</v>
      </c>
      <c r="B20" s="137" t="s">
        <v>89</v>
      </c>
      <c r="C20" s="137"/>
      <c r="D20" s="137"/>
      <c r="E20" s="137"/>
      <c r="F20" s="137"/>
      <c r="G20" s="137"/>
      <c r="H20" s="138">
        <v>1621</v>
      </c>
      <c r="I20" s="139"/>
    </row>
    <row r="21" spans="1:10" x14ac:dyDescent="0.35">
      <c r="A21" s="36" t="s">
        <v>5</v>
      </c>
      <c r="B21" s="125" t="s">
        <v>46</v>
      </c>
      <c r="C21" s="126"/>
      <c r="D21" s="126"/>
      <c r="E21" s="126"/>
      <c r="F21" s="126"/>
      <c r="G21" s="126"/>
      <c r="H21" s="127">
        <v>2015.04</v>
      </c>
      <c r="I21" s="128"/>
    </row>
    <row r="22" spans="1:10" x14ac:dyDescent="0.35">
      <c r="A22" s="33" t="s">
        <v>27</v>
      </c>
      <c r="B22" s="129" t="s">
        <v>6</v>
      </c>
      <c r="C22" s="129"/>
      <c r="D22" s="129"/>
      <c r="E22" s="129"/>
      <c r="F22" s="129"/>
      <c r="G22" s="129"/>
      <c r="H22" s="130">
        <v>46023</v>
      </c>
      <c r="I22" s="131"/>
    </row>
    <row r="23" spans="1:10" x14ac:dyDescent="0.35">
      <c r="A23" s="34" t="s">
        <v>28</v>
      </c>
      <c r="B23" s="132" t="s">
        <v>29</v>
      </c>
      <c r="C23" s="132"/>
      <c r="D23" s="132"/>
      <c r="E23" s="132" t="s">
        <v>91</v>
      </c>
      <c r="F23" s="132"/>
      <c r="G23" s="132"/>
      <c r="H23" s="132" t="s">
        <v>51</v>
      </c>
      <c r="I23" s="133"/>
    </row>
    <row r="24" spans="1:10" x14ac:dyDescent="0.35">
      <c r="A24" s="33" t="s">
        <v>31</v>
      </c>
      <c r="B24" s="163">
        <v>0.06</v>
      </c>
      <c r="C24" s="163"/>
      <c r="D24" s="163"/>
      <c r="E24" s="151">
        <v>44</v>
      </c>
      <c r="F24" s="151"/>
      <c r="G24" s="151"/>
      <c r="H24" s="164">
        <v>4</v>
      </c>
      <c r="I24" s="165"/>
    </row>
    <row r="25" spans="1:10" x14ac:dyDescent="0.35">
      <c r="A25" s="34" t="s">
        <v>32</v>
      </c>
      <c r="B25" s="132" t="s">
        <v>49</v>
      </c>
      <c r="C25" s="132"/>
      <c r="D25" s="132"/>
      <c r="E25" s="132" t="s">
        <v>47</v>
      </c>
      <c r="F25" s="132"/>
      <c r="G25" s="132"/>
      <c r="H25" s="166" t="s">
        <v>48</v>
      </c>
      <c r="I25" s="167"/>
    </row>
    <row r="26" spans="1:10" x14ac:dyDescent="0.35">
      <c r="A26" s="33" t="s">
        <v>34</v>
      </c>
      <c r="B26" s="151" t="s">
        <v>18</v>
      </c>
      <c r="C26" s="151"/>
      <c r="D26" s="151"/>
      <c r="E26" s="151">
        <v>1</v>
      </c>
      <c r="F26" s="151"/>
      <c r="G26" s="151"/>
      <c r="H26" s="152">
        <v>1</v>
      </c>
      <c r="I26" s="153"/>
    </row>
    <row r="27" spans="1:10" ht="16" thickBot="1" x14ac:dyDescent="0.4">
      <c r="A27" s="154"/>
      <c r="B27" s="155"/>
      <c r="C27" s="155"/>
      <c r="D27" s="155"/>
      <c r="E27" s="155"/>
      <c r="F27" s="155"/>
      <c r="G27" s="155"/>
      <c r="H27" s="155"/>
      <c r="I27" s="156"/>
    </row>
    <row r="28" spans="1:10" ht="16" thickBot="1" x14ac:dyDescent="0.4">
      <c r="A28" s="157" t="s">
        <v>139</v>
      </c>
      <c r="B28" s="158"/>
      <c r="C28" s="158"/>
      <c r="D28" s="158"/>
      <c r="E28" s="158"/>
      <c r="F28" s="158"/>
      <c r="G28" s="158"/>
      <c r="H28" s="158"/>
      <c r="I28" s="159"/>
    </row>
    <row r="29" spans="1:10" x14ac:dyDescent="0.35">
      <c r="A29" s="160" t="s">
        <v>21</v>
      </c>
      <c r="B29" s="161"/>
      <c r="C29" s="161"/>
      <c r="D29" s="161"/>
      <c r="E29" s="161"/>
      <c r="F29" s="161"/>
      <c r="G29" s="161"/>
      <c r="H29" s="161" t="s">
        <v>67</v>
      </c>
      <c r="I29" s="162"/>
      <c r="J29" s="2" t="s">
        <v>184</v>
      </c>
    </row>
    <row r="30" spans="1:10" x14ac:dyDescent="0.35">
      <c r="A30" s="37" t="s">
        <v>0</v>
      </c>
      <c r="B30" s="173" t="s">
        <v>7</v>
      </c>
      <c r="C30" s="174"/>
      <c r="D30" s="174"/>
      <c r="E30" s="174"/>
      <c r="F30" s="174"/>
      <c r="G30" s="175"/>
      <c r="H30" s="171">
        <f>H21</f>
        <v>2015.04</v>
      </c>
      <c r="I30" s="172"/>
    </row>
    <row r="31" spans="1:10" x14ac:dyDescent="0.35">
      <c r="A31" s="35" t="s">
        <v>1</v>
      </c>
      <c r="B31" s="168" t="s">
        <v>167</v>
      </c>
      <c r="C31" s="169"/>
      <c r="D31" s="169"/>
      <c r="E31" s="169"/>
      <c r="F31" s="169"/>
      <c r="G31" s="170"/>
      <c r="H31" s="171">
        <f>30%*H21</f>
        <v>604.51199999999994</v>
      </c>
      <c r="I31" s="172"/>
    </row>
    <row r="32" spans="1:10" x14ac:dyDescent="0.35">
      <c r="A32" s="37" t="s">
        <v>3</v>
      </c>
      <c r="B32" s="173" t="s">
        <v>166</v>
      </c>
      <c r="C32" s="174"/>
      <c r="D32" s="174"/>
      <c r="E32" s="174"/>
      <c r="F32" s="174"/>
      <c r="G32" s="175"/>
      <c r="H32" s="176"/>
      <c r="I32" s="177"/>
    </row>
    <row r="33" spans="1:9" x14ac:dyDescent="0.35">
      <c r="A33" s="35" t="s">
        <v>5</v>
      </c>
      <c r="B33" s="168" t="s">
        <v>42</v>
      </c>
      <c r="C33" s="169"/>
      <c r="D33" s="169"/>
      <c r="E33" s="169"/>
      <c r="F33" s="169"/>
      <c r="G33" s="170"/>
      <c r="H33" s="171"/>
      <c r="I33" s="172"/>
    </row>
    <row r="34" spans="1:9" x14ac:dyDescent="0.35">
      <c r="A34" s="35" t="s">
        <v>27</v>
      </c>
      <c r="B34" s="168" t="s">
        <v>63</v>
      </c>
      <c r="C34" s="169"/>
      <c r="D34" s="169"/>
      <c r="E34" s="169"/>
      <c r="F34" s="169"/>
      <c r="G34" s="170"/>
      <c r="H34" s="171"/>
      <c r="I34" s="172"/>
    </row>
    <row r="35" spans="1:9" x14ac:dyDescent="0.35">
      <c r="A35" s="35" t="s">
        <v>28</v>
      </c>
      <c r="B35" s="168" t="s">
        <v>43</v>
      </c>
      <c r="C35" s="169"/>
      <c r="D35" s="169"/>
      <c r="E35" s="169"/>
      <c r="F35" s="169"/>
      <c r="G35" s="170"/>
      <c r="H35" s="171"/>
      <c r="I35" s="172"/>
    </row>
    <row r="36" spans="1:9" x14ac:dyDescent="0.35">
      <c r="A36" s="35" t="s">
        <v>31</v>
      </c>
      <c r="B36" s="168" t="s">
        <v>64</v>
      </c>
      <c r="C36" s="169"/>
      <c r="D36" s="169"/>
      <c r="E36" s="169"/>
      <c r="F36" s="169"/>
      <c r="G36" s="170"/>
      <c r="H36" s="171"/>
      <c r="I36" s="172"/>
    </row>
    <row r="37" spans="1:9" x14ac:dyDescent="0.35">
      <c r="A37" s="35" t="s">
        <v>32</v>
      </c>
      <c r="B37" s="168" t="s">
        <v>61</v>
      </c>
      <c r="C37" s="169"/>
      <c r="D37" s="169"/>
      <c r="E37" s="169"/>
      <c r="F37" s="169"/>
      <c r="G37" s="170"/>
      <c r="H37" s="181"/>
      <c r="I37" s="182"/>
    </row>
    <row r="38" spans="1:9" ht="16" thickBot="1" x14ac:dyDescent="0.4">
      <c r="A38" s="183" t="s">
        <v>62</v>
      </c>
      <c r="B38" s="184"/>
      <c r="C38" s="184"/>
      <c r="D38" s="184"/>
      <c r="E38" s="184"/>
      <c r="F38" s="184"/>
      <c r="G38" s="184"/>
      <c r="H38" s="185">
        <f>SUM(H30:H37)</f>
        <v>2619.5519999999997</v>
      </c>
      <c r="I38" s="186"/>
    </row>
    <row r="39" spans="1:9" ht="16" thickBot="1" x14ac:dyDescent="0.4">
      <c r="A39" s="157" t="s">
        <v>138</v>
      </c>
      <c r="B39" s="158"/>
      <c r="C39" s="158"/>
      <c r="D39" s="158"/>
      <c r="E39" s="158"/>
      <c r="F39" s="158"/>
      <c r="G39" s="158"/>
      <c r="H39" s="158"/>
      <c r="I39" s="159"/>
    </row>
    <row r="40" spans="1:9" x14ac:dyDescent="0.35">
      <c r="A40" s="189" t="s">
        <v>21</v>
      </c>
      <c r="B40" s="190"/>
      <c r="C40" s="190"/>
      <c r="D40" s="190"/>
      <c r="E40" s="190"/>
      <c r="F40" s="190"/>
      <c r="G40" s="190"/>
      <c r="H40" s="190" t="s">
        <v>67</v>
      </c>
      <c r="I40" s="191"/>
    </row>
    <row r="41" spans="1:9" x14ac:dyDescent="0.35">
      <c r="A41" s="37" t="s">
        <v>0</v>
      </c>
      <c r="B41" s="178" t="s">
        <v>8</v>
      </c>
      <c r="C41" s="178"/>
      <c r="D41" s="178"/>
      <c r="E41" s="178"/>
      <c r="F41" s="178"/>
      <c r="G41" s="178"/>
      <c r="H41" s="171">
        <f>$H$24*$E$24-$B$24*$H$21</f>
        <v>55.0976</v>
      </c>
      <c r="I41" s="172"/>
    </row>
    <row r="42" spans="1:9" x14ac:dyDescent="0.35">
      <c r="A42" s="35" t="s">
        <v>1</v>
      </c>
      <c r="B42" s="137" t="s">
        <v>35</v>
      </c>
      <c r="C42" s="137"/>
      <c r="D42" s="137"/>
      <c r="E42" s="137"/>
      <c r="F42" s="137"/>
      <c r="G42" s="137"/>
      <c r="H42" s="171">
        <v>505.99</v>
      </c>
      <c r="I42" s="172"/>
    </row>
    <row r="43" spans="1:9" x14ac:dyDescent="0.35">
      <c r="A43" s="35" t="s">
        <v>3</v>
      </c>
      <c r="B43" s="137" t="s">
        <v>57</v>
      </c>
      <c r="C43" s="137"/>
      <c r="D43" s="137"/>
      <c r="E43" s="137"/>
      <c r="F43" s="137"/>
      <c r="G43" s="137"/>
      <c r="H43" s="171">
        <v>0</v>
      </c>
      <c r="I43" s="172"/>
    </row>
    <row r="44" spans="1:9" x14ac:dyDescent="0.35">
      <c r="A44" s="35" t="s">
        <v>5</v>
      </c>
      <c r="B44" s="137" t="s">
        <v>56</v>
      </c>
      <c r="C44" s="137"/>
      <c r="D44" s="137"/>
      <c r="E44" s="137"/>
      <c r="F44" s="137"/>
      <c r="G44" s="137"/>
      <c r="H44" s="171">
        <v>58.01</v>
      </c>
      <c r="I44" s="172"/>
    </row>
    <row r="45" spans="1:9" x14ac:dyDescent="0.35">
      <c r="A45" s="35" t="s">
        <v>27</v>
      </c>
      <c r="B45" s="137" t="s">
        <v>20</v>
      </c>
      <c r="C45" s="137"/>
      <c r="D45" s="137"/>
      <c r="E45" s="137"/>
      <c r="F45" s="137"/>
      <c r="G45" s="137"/>
      <c r="H45" s="171">
        <v>6.98</v>
      </c>
      <c r="I45" s="172"/>
    </row>
    <row r="46" spans="1:9" x14ac:dyDescent="0.35">
      <c r="A46" s="35" t="s">
        <v>28</v>
      </c>
      <c r="B46" s="168" t="s">
        <v>66</v>
      </c>
      <c r="C46" s="169"/>
      <c r="D46" s="169"/>
      <c r="E46" s="169"/>
      <c r="F46" s="169"/>
      <c r="G46" s="170"/>
      <c r="H46" s="187"/>
      <c r="I46" s="188"/>
    </row>
    <row r="47" spans="1:9" ht="16" thickBot="1" x14ac:dyDescent="0.4">
      <c r="A47" s="183" t="s">
        <v>62</v>
      </c>
      <c r="B47" s="184"/>
      <c r="C47" s="184"/>
      <c r="D47" s="184"/>
      <c r="E47" s="184"/>
      <c r="F47" s="184"/>
      <c r="G47" s="184"/>
      <c r="H47" s="185">
        <f>SUM(H41:I46)</f>
        <v>626.07760000000007</v>
      </c>
      <c r="I47" s="186"/>
    </row>
    <row r="48" spans="1:9" ht="16" thickBot="1" x14ac:dyDescent="0.4">
      <c r="A48" s="157" t="s">
        <v>140</v>
      </c>
      <c r="B48" s="158"/>
      <c r="C48" s="158"/>
      <c r="D48" s="158"/>
      <c r="E48" s="158"/>
      <c r="F48" s="158"/>
      <c r="G48" s="158"/>
      <c r="H48" s="158"/>
      <c r="I48" s="159"/>
    </row>
    <row r="49" spans="1:9" x14ac:dyDescent="0.35">
      <c r="A49" s="160" t="s">
        <v>21</v>
      </c>
      <c r="B49" s="161"/>
      <c r="C49" s="161"/>
      <c r="D49" s="161"/>
      <c r="E49" s="161"/>
      <c r="F49" s="161"/>
      <c r="G49" s="161"/>
      <c r="H49" s="161" t="s">
        <v>67</v>
      </c>
      <c r="I49" s="162"/>
    </row>
    <row r="50" spans="1:9" x14ac:dyDescent="0.35">
      <c r="A50" s="37" t="s">
        <v>0</v>
      </c>
      <c r="B50" s="178" t="s">
        <v>58</v>
      </c>
      <c r="C50" s="178"/>
      <c r="D50" s="178"/>
      <c r="E50" s="178"/>
      <c r="F50" s="178"/>
      <c r="G50" s="178"/>
      <c r="H50" s="179">
        <v>20.170000000000002</v>
      </c>
      <c r="I50" s="180"/>
    </row>
    <row r="51" spans="1:9" x14ac:dyDescent="0.35">
      <c r="A51" s="37" t="s">
        <v>1</v>
      </c>
      <c r="B51" s="178" t="s">
        <v>97</v>
      </c>
      <c r="C51" s="178"/>
      <c r="D51" s="178"/>
      <c r="E51" s="178"/>
      <c r="F51" s="178"/>
      <c r="G51" s="178"/>
      <c r="H51" s="179"/>
      <c r="I51" s="180"/>
    </row>
    <row r="52" spans="1:9" x14ac:dyDescent="0.35">
      <c r="A52" s="37" t="s">
        <v>3</v>
      </c>
      <c r="B52" s="178" t="s">
        <v>77</v>
      </c>
      <c r="C52" s="178"/>
      <c r="D52" s="178"/>
      <c r="E52" s="178"/>
      <c r="F52" s="178"/>
      <c r="G52" s="178"/>
      <c r="H52" s="179"/>
      <c r="I52" s="180"/>
    </row>
    <row r="53" spans="1:9" x14ac:dyDescent="0.35">
      <c r="A53" s="37" t="s">
        <v>5</v>
      </c>
      <c r="B53" s="178" t="s">
        <v>118</v>
      </c>
      <c r="C53" s="178"/>
      <c r="D53" s="178"/>
      <c r="E53" s="178"/>
      <c r="F53" s="178"/>
      <c r="G53" s="178"/>
      <c r="H53" s="179"/>
      <c r="I53" s="180"/>
    </row>
    <row r="54" spans="1:9" ht="16" thickBot="1" x14ac:dyDescent="0.4">
      <c r="A54" s="195" t="s">
        <v>62</v>
      </c>
      <c r="B54" s="196"/>
      <c r="C54" s="196"/>
      <c r="D54" s="196"/>
      <c r="E54" s="196"/>
      <c r="F54" s="196"/>
      <c r="G54" s="197"/>
      <c r="H54" s="185">
        <f>SUM(H50:I53)</f>
        <v>20.170000000000002</v>
      </c>
      <c r="I54" s="186"/>
    </row>
    <row r="55" spans="1:9" ht="16" thickBot="1" x14ac:dyDescent="0.4">
      <c r="A55" s="157" t="s">
        <v>141</v>
      </c>
      <c r="B55" s="158"/>
      <c r="C55" s="158"/>
      <c r="D55" s="158"/>
      <c r="E55" s="158"/>
      <c r="F55" s="158"/>
      <c r="G55" s="158"/>
      <c r="H55" s="158"/>
      <c r="I55" s="159"/>
    </row>
    <row r="56" spans="1:9" x14ac:dyDescent="0.35">
      <c r="A56" s="200" t="s">
        <v>119</v>
      </c>
      <c r="B56" s="201"/>
      <c r="C56" s="201"/>
      <c r="D56" s="201"/>
      <c r="E56" s="201"/>
      <c r="F56" s="201"/>
      <c r="G56" s="201"/>
      <c r="H56" s="201"/>
      <c r="I56" s="202"/>
    </row>
    <row r="57" spans="1:9" x14ac:dyDescent="0.35">
      <c r="A57" s="195" t="s">
        <v>21</v>
      </c>
      <c r="B57" s="196"/>
      <c r="C57" s="196"/>
      <c r="D57" s="196"/>
      <c r="E57" s="196"/>
      <c r="F57" s="196"/>
      <c r="G57" s="197"/>
      <c r="H57" s="198" t="s">
        <v>67</v>
      </c>
      <c r="I57" s="199"/>
    </row>
    <row r="58" spans="1:9" x14ac:dyDescent="0.35">
      <c r="A58" s="203" t="s">
        <v>45</v>
      </c>
      <c r="B58" s="204"/>
      <c r="C58" s="204"/>
      <c r="D58" s="204"/>
      <c r="E58" s="204"/>
      <c r="F58" s="204"/>
      <c r="G58" s="204"/>
      <c r="H58" s="71" t="s">
        <v>9</v>
      </c>
      <c r="I58" s="38" t="s">
        <v>24</v>
      </c>
    </row>
    <row r="59" spans="1:9" x14ac:dyDescent="0.35">
      <c r="A59" s="37" t="s">
        <v>0</v>
      </c>
      <c r="B59" s="178" t="s">
        <v>10</v>
      </c>
      <c r="C59" s="178"/>
      <c r="D59" s="178"/>
      <c r="E59" s="178"/>
      <c r="F59" s="178"/>
      <c r="G59" s="178"/>
      <c r="H59" s="6">
        <v>0.2</v>
      </c>
      <c r="I59" s="72">
        <f>H59*($H$38)</f>
        <v>523.91039999999998</v>
      </c>
    </row>
    <row r="60" spans="1:9" x14ac:dyDescent="0.35">
      <c r="A60" s="37" t="s">
        <v>1</v>
      </c>
      <c r="B60" s="178" t="s">
        <v>11</v>
      </c>
      <c r="C60" s="178"/>
      <c r="D60" s="178"/>
      <c r="E60" s="178"/>
      <c r="F60" s="178"/>
      <c r="G60" s="178"/>
      <c r="H60" s="6">
        <v>1.4999999999999999E-2</v>
      </c>
      <c r="I60" s="72">
        <f t="shared" ref="I60:I66" si="0">H60*($H$38)</f>
        <v>39.293279999999996</v>
      </c>
    </row>
    <row r="61" spans="1:9" x14ac:dyDescent="0.35">
      <c r="A61" s="37" t="s">
        <v>3</v>
      </c>
      <c r="B61" s="178" t="s">
        <v>12</v>
      </c>
      <c r="C61" s="178"/>
      <c r="D61" s="178"/>
      <c r="E61" s="178"/>
      <c r="F61" s="178"/>
      <c r="G61" s="178"/>
      <c r="H61" s="6">
        <v>0.01</v>
      </c>
      <c r="I61" s="72">
        <f t="shared" si="0"/>
        <v>26.195519999999998</v>
      </c>
    </row>
    <row r="62" spans="1:9" x14ac:dyDescent="0.35">
      <c r="A62" s="37" t="s">
        <v>5</v>
      </c>
      <c r="B62" s="178" t="s">
        <v>13</v>
      </c>
      <c r="C62" s="178"/>
      <c r="D62" s="178"/>
      <c r="E62" s="178"/>
      <c r="F62" s="178"/>
      <c r="G62" s="178"/>
      <c r="H62" s="6">
        <v>2E-3</v>
      </c>
      <c r="I62" s="72">
        <f t="shared" si="0"/>
        <v>5.2391039999999993</v>
      </c>
    </row>
    <row r="63" spans="1:9" x14ac:dyDescent="0.35">
      <c r="A63" s="37" t="s">
        <v>27</v>
      </c>
      <c r="B63" s="178" t="s">
        <v>14</v>
      </c>
      <c r="C63" s="178"/>
      <c r="D63" s="178"/>
      <c r="E63" s="178"/>
      <c r="F63" s="178"/>
      <c r="G63" s="178"/>
      <c r="H63" s="6">
        <v>2.5000000000000001E-2</v>
      </c>
      <c r="I63" s="72">
        <f t="shared" si="0"/>
        <v>65.488799999999998</v>
      </c>
    </row>
    <row r="64" spans="1:9" x14ac:dyDescent="0.35">
      <c r="A64" s="37" t="s">
        <v>28</v>
      </c>
      <c r="B64" s="178" t="s">
        <v>16</v>
      </c>
      <c r="C64" s="178"/>
      <c r="D64" s="178"/>
      <c r="E64" s="178"/>
      <c r="F64" s="178"/>
      <c r="G64" s="178"/>
      <c r="H64" s="6">
        <v>6.0000000000000001E-3</v>
      </c>
      <c r="I64" s="72">
        <f t="shared" si="0"/>
        <v>15.717311999999998</v>
      </c>
    </row>
    <row r="65" spans="1:9" x14ac:dyDescent="0.35">
      <c r="A65" s="35" t="s">
        <v>31</v>
      </c>
      <c r="B65" s="137" t="s">
        <v>179</v>
      </c>
      <c r="C65" s="137"/>
      <c r="D65" s="137"/>
      <c r="E65" s="137"/>
      <c r="F65" s="137"/>
      <c r="G65" s="137"/>
      <c r="H65" s="11">
        <v>1.4999999999999999E-2</v>
      </c>
      <c r="I65" s="91">
        <f t="shared" si="0"/>
        <v>39.293279999999996</v>
      </c>
    </row>
    <row r="66" spans="1:9" x14ac:dyDescent="0.35">
      <c r="A66" s="37" t="s">
        <v>32</v>
      </c>
      <c r="B66" s="178" t="s">
        <v>15</v>
      </c>
      <c r="C66" s="178"/>
      <c r="D66" s="178"/>
      <c r="E66" s="178"/>
      <c r="F66" s="178"/>
      <c r="G66" s="178"/>
      <c r="H66" s="6">
        <v>0.08</v>
      </c>
      <c r="I66" s="72">
        <f t="shared" si="0"/>
        <v>209.56415999999999</v>
      </c>
    </row>
    <row r="67" spans="1:9" x14ac:dyDescent="0.35">
      <c r="A67" s="183" t="s">
        <v>62</v>
      </c>
      <c r="B67" s="184"/>
      <c r="C67" s="184"/>
      <c r="D67" s="184"/>
      <c r="E67" s="184"/>
      <c r="F67" s="184"/>
      <c r="G67" s="184"/>
      <c r="H67" s="7">
        <f>SUM(H59:H66)</f>
        <v>0.35300000000000009</v>
      </c>
      <c r="I67" s="41">
        <f>SUM(I59:I66)</f>
        <v>924.70185599999991</v>
      </c>
    </row>
    <row r="68" spans="1:9" x14ac:dyDescent="0.35">
      <c r="A68" s="200" t="s">
        <v>120</v>
      </c>
      <c r="B68" s="201"/>
      <c r="C68" s="201"/>
      <c r="D68" s="201"/>
      <c r="E68" s="201"/>
      <c r="F68" s="201"/>
      <c r="G68" s="201"/>
      <c r="H68" s="201"/>
      <c r="I68" s="202"/>
    </row>
    <row r="69" spans="1:9" x14ac:dyDescent="0.35">
      <c r="A69" s="195" t="s">
        <v>21</v>
      </c>
      <c r="B69" s="196"/>
      <c r="C69" s="196"/>
      <c r="D69" s="196"/>
      <c r="E69" s="196"/>
      <c r="F69" s="196"/>
      <c r="G69" s="197"/>
      <c r="H69" s="198" t="s">
        <v>67</v>
      </c>
      <c r="I69" s="199"/>
    </row>
    <row r="70" spans="1:9" x14ac:dyDescent="0.35">
      <c r="A70" s="232" t="s">
        <v>45</v>
      </c>
      <c r="B70" s="233"/>
      <c r="C70" s="233"/>
      <c r="D70" s="233"/>
      <c r="E70" s="233"/>
      <c r="F70" s="233"/>
      <c r="G70" s="234"/>
      <c r="H70" s="71" t="s">
        <v>9</v>
      </c>
      <c r="I70" s="38" t="s">
        <v>24</v>
      </c>
    </row>
    <row r="71" spans="1:9" x14ac:dyDescent="0.35">
      <c r="A71" s="37" t="s">
        <v>0</v>
      </c>
      <c r="B71" s="168" t="s">
        <v>72</v>
      </c>
      <c r="C71" s="169"/>
      <c r="D71" s="169"/>
      <c r="E71" s="169"/>
      <c r="F71" s="169"/>
      <c r="G71" s="170"/>
      <c r="H71" s="4">
        <v>8.3299999999999999E-2</v>
      </c>
      <c r="I71" s="39">
        <f>H71*($H$38)</f>
        <v>218.20868159999998</v>
      </c>
    </row>
    <row r="72" spans="1:9" x14ac:dyDescent="0.35">
      <c r="A72" s="37" t="s">
        <v>1</v>
      </c>
      <c r="B72" s="168" t="s">
        <v>121</v>
      </c>
      <c r="C72" s="169"/>
      <c r="D72" s="169"/>
      <c r="E72" s="169"/>
      <c r="F72" s="169"/>
      <c r="G72" s="170"/>
      <c r="H72" s="4">
        <v>8.3299999999999999E-2</v>
      </c>
      <c r="I72" s="39">
        <f>H72*($H$38)</f>
        <v>218.20868159999998</v>
      </c>
    </row>
    <row r="73" spans="1:9" x14ac:dyDescent="0.35">
      <c r="A73" s="37" t="s">
        <v>3</v>
      </c>
      <c r="B73" s="168" t="s">
        <v>122</v>
      </c>
      <c r="C73" s="169"/>
      <c r="D73" s="169"/>
      <c r="E73" s="169"/>
      <c r="F73" s="169"/>
      <c r="G73" s="170"/>
      <c r="H73" s="4">
        <v>2.7799999999999998E-2</v>
      </c>
      <c r="I73" s="39">
        <f>H73*($H$38)</f>
        <v>72.823545599999989</v>
      </c>
    </row>
    <row r="74" spans="1:9" x14ac:dyDescent="0.35">
      <c r="A74" s="183" t="s">
        <v>123</v>
      </c>
      <c r="B74" s="184"/>
      <c r="C74" s="184"/>
      <c r="D74" s="184"/>
      <c r="E74" s="184"/>
      <c r="F74" s="184"/>
      <c r="G74" s="184"/>
      <c r="H74" s="5">
        <f>SUM(H71:H73)</f>
        <v>0.19439999999999999</v>
      </c>
      <c r="I74" s="40">
        <f>SUM(I71:I73)</f>
        <v>509.24090879999994</v>
      </c>
    </row>
    <row r="75" spans="1:9" x14ac:dyDescent="0.35">
      <c r="A75" s="37" t="s">
        <v>5</v>
      </c>
      <c r="B75" s="168" t="s">
        <v>124</v>
      </c>
      <c r="C75" s="169"/>
      <c r="D75" s="169"/>
      <c r="E75" s="169"/>
      <c r="F75" s="169"/>
      <c r="G75" s="170"/>
      <c r="H75" s="93">
        <f>H67*H74</f>
        <v>6.8623200000000009E-2</v>
      </c>
      <c r="I75" s="39">
        <f>H75*($H$38)</f>
        <v>179.76204080639999</v>
      </c>
    </row>
    <row r="76" spans="1:9" x14ac:dyDescent="0.35">
      <c r="A76" s="183" t="s">
        <v>62</v>
      </c>
      <c r="B76" s="184"/>
      <c r="C76" s="184"/>
      <c r="D76" s="184"/>
      <c r="E76" s="184"/>
      <c r="F76" s="184"/>
      <c r="G76" s="184"/>
      <c r="H76" s="5">
        <f>SUM(H74:H75)</f>
        <v>0.26302320000000001</v>
      </c>
      <c r="I76" s="40">
        <f>SUM(I74:I75)</f>
        <v>689.00294960639997</v>
      </c>
    </row>
    <row r="77" spans="1:9" x14ac:dyDescent="0.35">
      <c r="A77" s="235"/>
      <c r="B77" s="236"/>
      <c r="C77" s="236"/>
      <c r="D77" s="236"/>
      <c r="E77" s="236"/>
      <c r="F77" s="236"/>
      <c r="G77" s="236"/>
      <c r="H77" s="236"/>
      <c r="I77" s="237"/>
    </row>
    <row r="78" spans="1:9" x14ac:dyDescent="0.35">
      <c r="A78" s="238" t="s">
        <v>125</v>
      </c>
      <c r="B78" s="239"/>
      <c r="C78" s="239"/>
      <c r="D78" s="239"/>
      <c r="E78" s="239"/>
      <c r="F78" s="239"/>
      <c r="G78" s="239"/>
      <c r="H78" s="239"/>
      <c r="I78" s="240"/>
    </row>
    <row r="79" spans="1:9" x14ac:dyDescent="0.35">
      <c r="A79" s="189" t="s">
        <v>21</v>
      </c>
      <c r="B79" s="190"/>
      <c r="C79" s="190"/>
      <c r="D79" s="190"/>
      <c r="E79" s="190"/>
      <c r="F79" s="190"/>
      <c r="G79" s="190"/>
      <c r="H79" s="190" t="s">
        <v>67</v>
      </c>
      <c r="I79" s="191"/>
    </row>
    <row r="80" spans="1:9" x14ac:dyDescent="0.35">
      <c r="A80" s="203" t="s">
        <v>45</v>
      </c>
      <c r="B80" s="204"/>
      <c r="C80" s="204"/>
      <c r="D80" s="204"/>
      <c r="E80" s="204"/>
      <c r="F80" s="204"/>
      <c r="G80" s="204"/>
      <c r="H80" s="71" t="s">
        <v>9</v>
      </c>
      <c r="I80" s="38" t="s">
        <v>24</v>
      </c>
    </row>
    <row r="81" spans="1:32" x14ac:dyDescent="0.35">
      <c r="A81" s="37" t="s">
        <v>0</v>
      </c>
      <c r="B81" s="241" t="s">
        <v>73</v>
      </c>
      <c r="C81" s="242"/>
      <c r="D81" s="242"/>
      <c r="E81" s="242"/>
      <c r="F81" s="242"/>
      <c r="G81" s="243"/>
      <c r="H81" s="74">
        <v>9.4999999999999998E-3</v>
      </c>
      <c r="I81" s="39">
        <f t="shared" ref="I81:I88" si="1">H81*($H$38)</f>
        <v>24.885743999999995</v>
      </c>
    </row>
    <row r="82" spans="1:32" x14ac:dyDescent="0.35">
      <c r="A82" s="37" t="s">
        <v>1</v>
      </c>
      <c r="B82" s="241" t="s">
        <v>126</v>
      </c>
      <c r="C82" s="242"/>
      <c r="D82" s="242"/>
      <c r="E82" s="242"/>
      <c r="F82" s="242"/>
      <c r="G82" s="243"/>
      <c r="H82" s="74">
        <v>3.2000000000000002E-3</v>
      </c>
      <c r="I82" s="39">
        <f t="shared" si="1"/>
        <v>8.3825664</v>
      </c>
    </row>
    <row r="83" spans="1:32" x14ac:dyDescent="0.35">
      <c r="A83" s="37" t="s">
        <v>3</v>
      </c>
      <c r="B83" s="241" t="s">
        <v>74</v>
      </c>
      <c r="C83" s="242"/>
      <c r="D83" s="242"/>
      <c r="E83" s="242"/>
      <c r="F83" s="242"/>
      <c r="G83" s="243"/>
      <c r="H83" s="74">
        <v>2.8E-3</v>
      </c>
      <c r="I83" s="39">
        <f t="shared" si="1"/>
        <v>7.3347455999999989</v>
      </c>
    </row>
    <row r="84" spans="1:32" x14ac:dyDescent="0.35">
      <c r="A84" s="37" t="s">
        <v>5</v>
      </c>
      <c r="B84" s="241" t="s">
        <v>75</v>
      </c>
      <c r="C84" s="242"/>
      <c r="D84" s="242"/>
      <c r="E84" s="242"/>
      <c r="F84" s="242"/>
      <c r="G84" s="243"/>
      <c r="H84" s="74">
        <v>2.0000000000000001E-4</v>
      </c>
      <c r="I84" s="39">
        <f t="shared" si="1"/>
        <v>0.5239104</v>
      </c>
    </row>
    <row r="85" spans="1:32" x14ac:dyDescent="0.35">
      <c r="A85" s="37" t="s">
        <v>27</v>
      </c>
      <c r="B85" s="241" t="s">
        <v>76</v>
      </c>
      <c r="C85" s="242"/>
      <c r="D85" s="242"/>
      <c r="E85" s="242"/>
      <c r="F85" s="242"/>
      <c r="G85" s="243"/>
      <c r="H85" s="74">
        <v>5.0000000000000001E-4</v>
      </c>
      <c r="I85" s="39">
        <f t="shared" si="1"/>
        <v>1.3097759999999998</v>
      </c>
    </row>
    <row r="86" spans="1:32" x14ac:dyDescent="0.35">
      <c r="A86" s="37" t="s">
        <v>28</v>
      </c>
      <c r="B86" s="241" t="s">
        <v>59</v>
      </c>
      <c r="C86" s="242"/>
      <c r="D86" s="242"/>
      <c r="E86" s="242"/>
      <c r="F86" s="242"/>
      <c r="G86" s="243"/>
      <c r="H86" s="74">
        <v>1.3899999999999999E-2</v>
      </c>
      <c r="I86" s="39">
        <f t="shared" si="1"/>
        <v>36.411772799999994</v>
      </c>
    </row>
    <row r="87" spans="1:32" x14ac:dyDescent="0.35">
      <c r="A87" s="183" t="s">
        <v>123</v>
      </c>
      <c r="B87" s="184"/>
      <c r="C87" s="184"/>
      <c r="D87" s="184"/>
      <c r="E87" s="184"/>
      <c r="F87" s="184"/>
      <c r="G87" s="184"/>
      <c r="H87" s="75">
        <f>SUM(H81:H86)</f>
        <v>3.0099999999999998E-2</v>
      </c>
      <c r="I87" s="40">
        <f>SUM(I81:I86)</f>
        <v>78.84851519999998</v>
      </c>
      <c r="J87" s="69"/>
    </row>
    <row r="88" spans="1:32" x14ac:dyDescent="0.35">
      <c r="A88" s="43" t="s">
        <v>31</v>
      </c>
      <c r="B88" s="241" t="s">
        <v>127</v>
      </c>
      <c r="C88" s="242"/>
      <c r="D88" s="242"/>
      <c r="E88" s="242"/>
      <c r="F88" s="242"/>
      <c r="G88" s="243"/>
      <c r="H88" s="74">
        <f>H87*H67</f>
        <v>1.0625300000000002E-2</v>
      </c>
      <c r="I88" s="39">
        <f t="shared" si="1"/>
        <v>27.833525865600002</v>
      </c>
    </row>
    <row r="89" spans="1:32" x14ac:dyDescent="0.35">
      <c r="A89" s="183" t="s">
        <v>62</v>
      </c>
      <c r="B89" s="184"/>
      <c r="C89" s="184"/>
      <c r="D89" s="184"/>
      <c r="E89" s="184"/>
      <c r="F89" s="184"/>
      <c r="G89" s="184"/>
      <c r="H89" s="75">
        <f>SUM(H87:H88)</f>
        <v>4.0725299999999999E-2</v>
      </c>
      <c r="I89" s="40">
        <f>SUM(I87:I88)</f>
        <v>106.68204106559998</v>
      </c>
    </row>
    <row r="90" spans="1:32" s="9" customFormat="1" x14ac:dyDescent="0.35">
      <c r="A90" s="238" t="s">
        <v>128</v>
      </c>
      <c r="B90" s="239"/>
      <c r="C90" s="239"/>
      <c r="D90" s="239"/>
      <c r="E90" s="239"/>
      <c r="F90" s="239"/>
      <c r="G90" s="239"/>
      <c r="H90" s="239"/>
      <c r="I90" s="240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9" customFormat="1" x14ac:dyDescent="0.35">
      <c r="A91" s="160" t="s">
        <v>21</v>
      </c>
      <c r="B91" s="161"/>
      <c r="C91" s="161"/>
      <c r="D91" s="161"/>
      <c r="E91" s="161"/>
      <c r="F91" s="161"/>
      <c r="G91" s="161"/>
      <c r="H91" s="161" t="s">
        <v>67</v>
      </c>
      <c r="I91" s="16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9" customFormat="1" x14ac:dyDescent="0.35">
      <c r="A92" s="203" t="s">
        <v>45</v>
      </c>
      <c r="B92" s="204"/>
      <c r="C92" s="204"/>
      <c r="D92" s="204"/>
      <c r="E92" s="204"/>
      <c r="F92" s="204"/>
      <c r="G92" s="204"/>
      <c r="H92" s="71" t="s">
        <v>9</v>
      </c>
      <c r="I92" s="38" t="s">
        <v>24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9" customFormat="1" x14ac:dyDescent="0.35">
      <c r="A93" s="37" t="s">
        <v>0</v>
      </c>
      <c r="B93" s="178" t="s">
        <v>25</v>
      </c>
      <c r="C93" s="178"/>
      <c r="D93" s="178"/>
      <c r="E93" s="178"/>
      <c r="F93" s="178"/>
      <c r="G93" s="178"/>
      <c r="H93" s="4">
        <v>4.1999999999999997E-3</v>
      </c>
      <c r="I93" s="39">
        <f>H93*$H$38</f>
        <v>11.002118399999999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9" customFormat="1" x14ac:dyDescent="0.35">
      <c r="A94" s="37" t="s">
        <v>1</v>
      </c>
      <c r="B94" s="178" t="s">
        <v>36</v>
      </c>
      <c r="C94" s="178"/>
      <c r="D94" s="178"/>
      <c r="E94" s="178"/>
      <c r="F94" s="178"/>
      <c r="G94" s="178"/>
      <c r="H94" s="4">
        <f>8%*H93</f>
        <v>3.3599999999999998E-4</v>
      </c>
      <c r="I94" s="39">
        <f t="shared" ref="I94:I98" si="2">H94*$H$38</f>
        <v>0.88016947199999984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9" customFormat="1" x14ac:dyDescent="0.35">
      <c r="A95" s="37" t="s">
        <v>3</v>
      </c>
      <c r="B95" s="178" t="s">
        <v>69</v>
      </c>
      <c r="C95" s="178"/>
      <c r="D95" s="178"/>
      <c r="E95" s="178"/>
      <c r="F95" s="178"/>
      <c r="G95" s="178"/>
      <c r="H95" s="4">
        <v>3.4799999999999998E-2</v>
      </c>
      <c r="I95" s="39">
        <f t="shared" si="2"/>
        <v>91.16040959999998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35">
      <c r="A96" s="37" t="s">
        <v>5</v>
      </c>
      <c r="B96" s="178" t="s">
        <v>26</v>
      </c>
      <c r="C96" s="178"/>
      <c r="D96" s="178"/>
      <c r="E96" s="178"/>
      <c r="F96" s="178"/>
      <c r="G96" s="178"/>
      <c r="H96" s="94">
        <v>1.9400000000000001E-3</v>
      </c>
      <c r="I96" s="39">
        <f t="shared" si="2"/>
        <v>5.0819308799999998</v>
      </c>
    </row>
    <row r="97" spans="1:9" x14ac:dyDescent="0.35">
      <c r="A97" s="37" t="s">
        <v>27</v>
      </c>
      <c r="B97" s="244" t="s">
        <v>129</v>
      </c>
      <c r="C97" s="244"/>
      <c r="D97" s="244"/>
      <c r="E97" s="244"/>
      <c r="F97" s="244"/>
      <c r="G97" s="244"/>
      <c r="H97" s="4">
        <f>H67*H96</f>
        <v>6.8482000000000026E-4</v>
      </c>
      <c r="I97" s="39">
        <f t="shared" si="2"/>
        <v>1.7939216006400005</v>
      </c>
    </row>
    <row r="98" spans="1:9" x14ac:dyDescent="0.35">
      <c r="A98" s="37" t="s">
        <v>28</v>
      </c>
      <c r="B98" s="178" t="s">
        <v>60</v>
      </c>
      <c r="C98" s="178"/>
      <c r="D98" s="178"/>
      <c r="E98" s="178"/>
      <c r="F98" s="178"/>
      <c r="G98" s="178"/>
      <c r="H98" s="4">
        <f>8%*40%*H96</f>
        <v>6.2080000000000002E-5</v>
      </c>
      <c r="I98" s="39">
        <f t="shared" si="2"/>
        <v>0.16262178815999997</v>
      </c>
    </row>
    <row r="99" spans="1:9" x14ac:dyDescent="0.35">
      <c r="A99" s="183" t="s">
        <v>62</v>
      </c>
      <c r="B99" s="184"/>
      <c r="C99" s="184"/>
      <c r="D99" s="184"/>
      <c r="E99" s="184"/>
      <c r="F99" s="184"/>
      <c r="G99" s="184"/>
      <c r="H99" s="8">
        <f>SUM(H93:H98)</f>
        <v>4.2022899999999995E-2</v>
      </c>
      <c r="I99" s="40">
        <f>SUM(I93:I98)</f>
        <v>110.08117174079999</v>
      </c>
    </row>
    <row r="100" spans="1:9" x14ac:dyDescent="0.35">
      <c r="A100" s="238" t="s">
        <v>130</v>
      </c>
      <c r="B100" s="239"/>
      <c r="C100" s="239"/>
      <c r="D100" s="239"/>
      <c r="E100" s="239"/>
      <c r="F100" s="239"/>
      <c r="G100" s="239"/>
      <c r="H100" s="239"/>
      <c r="I100" s="240"/>
    </row>
    <row r="101" spans="1:9" x14ac:dyDescent="0.35">
      <c r="A101" s="189" t="s">
        <v>21</v>
      </c>
      <c r="B101" s="190"/>
      <c r="C101" s="190"/>
      <c r="D101" s="190"/>
      <c r="E101" s="190"/>
      <c r="F101" s="190"/>
      <c r="G101" s="190"/>
      <c r="H101" s="190" t="s">
        <v>67</v>
      </c>
      <c r="I101" s="191"/>
    </row>
    <row r="102" spans="1:9" x14ac:dyDescent="0.35">
      <c r="A102" s="203" t="s">
        <v>45</v>
      </c>
      <c r="B102" s="204"/>
      <c r="C102" s="204"/>
      <c r="D102" s="204"/>
      <c r="E102" s="204"/>
      <c r="F102" s="204"/>
      <c r="G102" s="204"/>
      <c r="H102" s="71" t="s">
        <v>9</v>
      </c>
      <c r="I102" s="38" t="s">
        <v>24</v>
      </c>
    </row>
    <row r="103" spans="1:9" x14ac:dyDescent="0.35">
      <c r="A103" s="86" t="s">
        <v>0</v>
      </c>
      <c r="B103" s="244" t="s">
        <v>131</v>
      </c>
      <c r="C103" s="244"/>
      <c r="D103" s="244"/>
      <c r="E103" s="244"/>
      <c r="F103" s="244"/>
      <c r="G103" s="244"/>
      <c r="H103" s="4">
        <v>6.9999999999999999E-4</v>
      </c>
      <c r="I103" s="39">
        <f t="shared" ref="I103:I106" si="3">H103*$H$38</f>
        <v>1.8336863999999997</v>
      </c>
    </row>
    <row r="104" spans="1:9" x14ac:dyDescent="0.35">
      <c r="A104" s="86" t="s">
        <v>1</v>
      </c>
      <c r="B104" s="244" t="s">
        <v>132</v>
      </c>
      <c r="C104" s="244"/>
      <c r="D104" s="244"/>
      <c r="E104" s="244"/>
      <c r="F104" s="244"/>
      <c r="G104" s="244"/>
      <c r="H104" s="76">
        <f>H67*H103</f>
        <v>2.4710000000000004E-4</v>
      </c>
      <c r="I104" s="39">
        <f t="shared" si="3"/>
        <v>0.64729129920000006</v>
      </c>
    </row>
    <row r="105" spans="1:9" x14ac:dyDescent="0.35">
      <c r="A105" s="87" t="s">
        <v>3</v>
      </c>
      <c r="B105" s="245" t="s">
        <v>133</v>
      </c>
      <c r="C105" s="246"/>
      <c r="D105" s="246"/>
      <c r="E105" s="246"/>
      <c r="F105" s="246"/>
      <c r="G105" s="247"/>
      <c r="H105" s="77">
        <v>0</v>
      </c>
      <c r="I105" s="39">
        <f t="shared" si="3"/>
        <v>0</v>
      </c>
    </row>
    <row r="106" spans="1:9" x14ac:dyDescent="0.35">
      <c r="A106" s="86" t="s">
        <v>5</v>
      </c>
      <c r="B106" s="248" t="s">
        <v>134</v>
      </c>
      <c r="C106" s="242"/>
      <c r="D106" s="242"/>
      <c r="E106" s="242"/>
      <c r="F106" s="242"/>
      <c r="G106" s="243"/>
      <c r="H106" s="76">
        <v>2.0000000000000001E-4</v>
      </c>
      <c r="I106" s="39">
        <f t="shared" si="3"/>
        <v>0.5239104</v>
      </c>
    </row>
    <row r="107" spans="1:9" x14ac:dyDescent="0.35">
      <c r="A107" s="183" t="s">
        <v>62</v>
      </c>
      <c r="B107" s="184"/>
      <c r="C107" s="184"/>
      <c r="D107" s="184"/>
      <c r="E107" s="184"/>
      <c r="F107" s="184"/>
      <c r="G107" s="184"/>
      <c r="H107" s="8">
        <f>SUM(H103:H106)</f>
        <v>1.1471000000000001E-3</v>
      </c>
      <c r="I107" s="40">
        <f>SUM(I103:I106)</f>
        <v>3.0048880992</v>
      </c>
    </row>
    <row r="108" spans="1:9" x14ac:dyDescent="0.35">
      <c r="A108" s="238" t="s">
        <v>135</v>
      </c>
      <c r="B108" s="239"/>
      <c r="C108" s="239"/>
      <c r="D108" s="239"/>
      <c r="E108" s="239"/>
      <c r="F108" s="239"/>
      <c r="G108" s="239"/>
      <c r="H108" s="239"/>
      <c r="I108" s="240"/>
    </row>
    <row r="109" spans="1:9" x14ac:dyDescent="0.35">
      <c r="A109" s="189" t="s">
        <v>21</v>
      </c>
      <c r="B109" s="190"/>
      <c r="C109" s="190"/>
      <c r="D109" s="190"/>
      <c r="E109" s="190"/>
      <c r="F109" s="190"/>
      <c r="G109" s="190"/>
      <c r="H109" s="190" t="s">
        <v>67</v>
      </c>
      <c r="I109" s="191"/>
    </row>
    <row r="110" spans="1:9" x14ac:dyDescent="0.35">
      <c r="A110" s="203" t="s">
        <v>45</v>
      </c>
      <c r="B110" s="204"/>
      <c r="C110" s="204"/>
      <c r="D110" s="204"/>
      <c r="E110" s="204"/>
      <c r="F110" s="204"/>
      <c r="G110" s="204"/>
      <c r="H110" s="71" t="s">
        <v>9</v>
      </c>
      <c r="I110" s="38" t="s">
        <v>24</v>
      </c>
    </row>
    <row r="111" spans="1:9" x14ac:dyDescent="0.35">
      <c r="A111" s="88" t="s">
        <v>0</v>
      </c>
      <c r="B111" s="249" t="s">
        <v>52</v>
      </c>
      <c r="C111" s="249"/>
      <c r="D111" s="249"/>
      <c r="E111" s="249"/>
      <c r="F111" s="249"/>
      <c r="G111" s="249"/>
      <c r="H111" s="4">
        <v>0</v>
      </c>
      <c r="I111" s="39">
        <v>0</v>
      </c>
    </row>
    <row r="112" spans="1:9" x14ac:dyDescent="0.35">
      <c r="A112" s="88" t="s">
        <v>1</v>
      </c>
      <c r="B112" s="241" t="s">
        <v>136</v>
      </c>
      <c r="C112" s="242"/>
      <c r="D112" s="242"/>
      <c r="E112" s="242"/>
      <c r="F112" s="242"/>
      <c r="G112" s="243"/>
      <c r="H112" s="4">
        <v>0</v>
      </c>
      <c r="I112" s="39">
        <v>0</v>
      </c>
    </row>
    <row r="113" spans="1:32" x14ac:dyDescent="0.35">
      <c r="A113" s="183" t="s">
        <v>62</v>
      </c>
      <c r="B113" s="184"/>
      <c r="C113" s="184"/>
      <c r="D113" s="184"/>
      <c r="E113" s="184"/>
      <c r="F113" s="184"/>
      <c r="G113" s="184"/>
      <c r="H113" s="8">
        <f>SUM(H109:H112)</f>
        <v>0</v>
      </c>
      <c r="I113" s="40">
        <f>SUM(I109:I112)</f>
        <v>0</v>
      </c>
    </row>
    <row r="114" spans="1:32" x14ac:dyDescent="0.35">
      <c r="A114" s="200" t="s">
        <v>137</v>
      </c>
      <c r="B114" s="201"/>
      <c r="C114" s="201"/>
      <c r="D114" s="201"/>
      <c r="E114" s="201"/>
      <c r="F114" s="201"/>
      <c r="G114" s="201"/>
      <c r="H114" s="201"/>
      <c r="I114" s="202"/>
    </row>
    <row r="115" spans="1:32" x14ac:dyDescent="0.35">
      <c r="A115" s="189" t="s">
        <v>21</v>
      </c>
      <c r="B115" s="190"/>
      <c r="C115" s="190"/>
      <c r="D115" s="190"/>
      <c r="E115" s="190"/>
      <c r="F115" s="190"/>
      <c r="G115" s="190"/>
      <c r="H115" s="190" t="s">
        <v>67</v>
      </c>
      <c r="I115" s="191"/>
    </row>
    <row r="116" spans="1:32" x14ac:dyDescent="0.35">
      <c r="A116" s="203" t="s">
        <v>45</v>
      </c>
      <c r="B116" s="204"/>
      <c r="C116" s="204"/>
      <c r="D116" s="204"/>
      <c r="E116" s="204"/>
      <c r="F116" s="204"/>
      <c r="G116" s="204"/>
      <c r="H116" s="71" t="s">
        <v>9</v>
      </c>
      <c r="I116" s="38" t="s">
        <v>24</v>
      </c>
    </row>
    <row r="117" spans="1:32" x14ac:dyDescent="0.35">
      <c r="A117" s="89" t="s">
        <v>37</v>
      </c>
      <c r="B117" s="205" t="s">
        <v>143</v>
      </c>
      <c r="C117" s="205"/>
      <c r="D117" s="205"/>
      <c r="E117" s="205"/>
      <c r="F117" s="205"/>
      <c r="G117" s="205"/>
      <c r="H117" s="4">
        <f>H67</f>
        <v>0.35300000000000009</v>
      </c>
      <c r="I117" s="39">
        <f>I67</f>
        <v>924.70185599999991</v>
      </c>
    </row>
    <row r="118" spans="1:32" x14ac:dyDescent="0.35">
      <c r="A118" s="89" t="s">
        <v>38</v>
      </c>
      <c r="B118" s="205" t="s">
        <v>144</v>
      </c>
      <c r="C118" s="205"/>
      <c r="D118" s="205"/>
      <c r="E118" s="205"/>
      <c r="F118" s="205"/>
      <c r="G118" s="205"/>
      <c r="H118" s="4">
        <f>H76</f>
        <v>0.26302320000000001</v>
      </c>
      <c r="I118" s="39">
        <f>I76</f>
        <v>689.00294960639997</v>
      </c>
    </row>
    <row r="119" spans="1:32" x14ac:dyDescent="0.35">
      <c r="A119" s="89" t="s">
        <v>142</v>
      </c>
      <c r="B119" s="205" t="s">
        <v>145</v>
      </c>
      <c r="C119" s="205"/>
      <c r="D119" s="205"/>
      <c r="E119" s="205"/>
      <c r="F119" s="205"/>
      <c r="G119" s="205"/>
      <c r="H119" s="4">
        <f>H89</f>
        <v>4.0725299999999999E-2</v>
      </c>
      <c r="I119" s="39">
        <f>I89</f>
        <v>106.68204106559998</v>
      </c>
    </row>
    <row r="120" spans="1:32" x14ac:dyDescent="0.35">
      <c r="A120" s="89" t="s">
        <v>146</v>
      </c>
      <c r="B120" s="205" t="s">
        <v>147</v>
      </c>
      <c r="C120" s="205"/>
      <c r="D120" s="205"/>
      <c r="E120" s="205"/>
      <c r="F120" s="205"/>
      <c r="G120" s="205"/>
      <c r="H120" s="4">
        <f>H99</f>
        <v>4.2022899999999995E-2</v>
      </c>
      <c r="I120" s="39">
        <f>I99</f>
        <v>110.08117174079999</v>
      </c>
    </row>
    <row r="121" spans="1:32" x14ac:dyDescent="0.35">
      <c r="A121" s="89" t="s">
        <v>148</v>
      </c>
      <c r="B121" s="205" t="s">
        <v>149</v>
      </c>
      <c r="C121" s="205"/>
      <c r="D121" s="205"/>
      <c r="E121" s="205"/>
      <c r="F121" s="205"/>
      <c r="G121" s="205"/>
      <c r="H121" s="4">
        <f>H107</f>
        <v>1.1471000000000001E-3</v>
      </c>
      <c r="I121" s="39">
        <f>I107</f>
        <v>3.0048880992</v>
      </c>
    </row>
    <row r="122" spans="1:32" x14ac:dyDescent="0.35">
      <c r="A122" s="89" t="s">
        <v>150</v>
      </c>
      <c r="B122" s="205" t="s">
        <v>52</v>
      </c>
      <c r="C122" s="205"/>
      <c r="D122" s="205"/>
      <c r="E122" s="205"/>
      <c r="F122" s="205"/>
      <c r="G122" s="205"/>
      <c r="H122" s="4">
        <f>H113</f>
        <v>0</v>
      </c>
      <c r="I122" s="39">
        <f>I113</f>
        <v>0</v>
      </c>
    </row>
    <row r="123" spans="1:32" x14ac:dyDescent="0.35">
      <c r="A123" s="183" t="s">
        <v>62</v>
      </c>
      <c r="B123" s="184"/>
      <c r="C123" s="184"/>
      <c r="D123" s="184"/>
      <c r="E123" s="184"/>
      <c r="F123" s="184"/>
      <c r="G123" s="184"/>
      <c r="H123" s="8">
        <f>SUM(H117:H122)</f>
        <v>0.6999185</v>
      </c>
      <c r="I123" s="40">
        <f>SUM(I117:I122)</f>
        <v>1833.472906512</v>
      </c>
    </row>
    <row r="124" spans="1:32" s="9" customFormat="1" x14ac:dyDescent="0.35">
      <c r="A124" s="70"/>
      <c r="B124" s="196"/>
      <c r="C124" s="196"/>
      <c r="D124" s="196"/>
      <c r="E124" s="196"/>
      <c r="F124" s="196"/>
      <c r="G124" s="196"/>
      <c r="H124" s="196"/>
      <c r="I124" s="199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s="9" customFormat="1" ht="16" thickBot="1" x14ac:dyDescent="0.4">
      <c r="A125" s="192" t="s">
        <v>161</v>
      </c>
      <c r="B125" s="193"/>
      <c r="C125" s="193"/>
      <c r="D125" s="193"/>
      <c r="E125" s="193"/>
      <c r="F125" s="193"/>
      <c r="G125" s="193"/>
      <c r="H125" s="47"/>
      <c r="I125" s="48">
        <f>H38+H47+H54+I123</f>
        <v>5099.2725065119994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6" thickBot="1" x14ac:dyDescent="0.4">
      <c r="A126" s="157" t="s">
        <v>160</v>
      </c>
      <c r="B126" s="158"/>
      <c r="C126" s="158"/>
      <c r="D126" s="158"/>
      <c r="E126" s="158"/>
      <c r="F126" s="158"/>
      <c r="G126" s="158"/>
      <c r="H126" s="158"/>
      <c r="I126" s="159"/>
    </row>
    <row r="127" spans="1:32" x14ac:dyDescent="0.35">
      <c r="A127" s="194" t="s">
        <v>21</v>
      </c>
      <c r="B127" s="121"/>
      <c r="C127" s="121"/>
      <c r="D127" s="121"/>
      <c r="E127" s="121"/>
      <c r="F127" s="121"/>
      <c r="G127" s="121"/>
      <c r="H127" s="121" t="s">
        <v>67</v>
      </c>
      <c r="I127" s="122"/>
    </row>
    <row r="128" spans="1:32" x14ac:dyDescent="0.35">
      <c r="A128" s="115" t="s">
        <v>45</v>
      </c>
      <c r="B128" s="116"/>
      <c r="C128" s="116"/>
      <c r="D128" s="116"/>
      <c r="E128" s="116"/>
      <c r="F128" s="116"/>
      <c r="G128" s="116"/>
      <c r="H128" s="10" t="s">
        <v>9</v>
      </c>
      <c r="I128" s="42" t="s">
        <v>24</v>
      </c>
    </row>
    <row r="129" spans="1:14" x14ac:dyDescent="0.35">
      <c r="A129" s="90" t="s">
        <v>0</v>
      </c>
      <c r="B129" s="213" t="s">
        <v>151</v>
      </c>
      <c r="C129" s="213"/>
      <c r="D129" s="213"/>
      <c r="E129" s="213"/>
      <c r="F129" s="213"/>
      <c r="G129" s="213"/>
      <c r="H129" s="6">
        <v>0.02</v>
      </c>
      <c r="I129" s="72">
        <f>H129*$I$125</f>
        <v>101.98545013024</v>
      </c>
    </row>
    <row r="130" spans="1:14" x14ac:dyDescent="0.35">
      <c r="A130" s="90" t="s">
        <v>1</v>
      </c>
      <c r="B130" s="213" t="s">
        <v>17</v>
      </c>
      <c r="C130" s="213"/>
      <c r="D130" s="213"/>
      <c r="E130" s="213"/>
      <c r="F130" s="213"/>
      <c r="G130" s="213"/>
      <c r="H130" s="6">
        <v>2.3E-2</v>
      </c>
      <c r="I130" s="72">
        <f>H130*($I$129+$I$125)</f>
        <v>119.6289330027715</v>
      </c>
    </row>
    <row r="131" spans="1:14" x14ac:dyDescent="0.35">
      <c r="A131" s="89" t="s">
        <v>3</v>
      </c>
      <c r="B131" s="214" t="s">
        <v>152</v>
      </c>
      <c r="C131" s="215"/>
      <c r="D131" s="215"/>
      <c r="E131" s="215"/>
      <c r="F131" s="215"/>
      <c r="G131" s="216"/>
      <c r="H131" s="6">
        <v>0.03</v>
      </c>
      <c r="I131" s="44">
        <f>(SUM($I$125+$I$129+$I$130)*H131)/(100%-(SUM($H$131:$H$133)))</f>
        <v>174.74176977487718</v>
      </c>
    </row>
    <row r="132" spans="1:14" x14ac:dyDescent="0.35">
      <c r="A132" s="89" t="s">
        <v>5</v>
      </c>
      <c r="B132" s="214" t="s">
        <v>153</v>
      </c>
      <c r="C132" s="215"/>
      <c r="D132" s="215"/>
      <c r="E132" s="215"/>
      <c r="F132" s="215"/>
      <c r="G132" s="216"/>
      <c r="H132" s="11">
        <v>6.4999999999999997E-3</v>
      </c>
      <c r="I132" s="44">
        <f>(SUM($I$125+$I$129+$I$130)*H132)/(100%-(SUM($H$131:$H$133)))</f>
        <v>37.860716784556722</v>
      </c>
    </row>
    <row r="133" spans="1:14" x14ac:dyDescent="0.35">
      <c r="A133" s="89" t="s">
        <v>27</v>
      </c>
      <c r="B133" s="214" t="s">
        <v>87</v>
      </c>
      <c r="C133" s="215"/>
      <c r="D133" s="215"/>
      <c r="E133" s="215"/>
      <c r="F133" s="215"/>
      <c r="G133" s="216"/>
      <c r="H133" s="12">
        <v>0.05</v>
      </c>
      <c r="I133" s="44">
        <f>(SUM($I$125+$I$129+$I$130)*H133)/(100%-(SUM($H$131:$H$133)))</f>
        <v>291.2362829581287</v>
      </c>
    </row>
    <row r="134" spans="1:14" x14ac:dyDescent="0.35">
      <c r="A134" s="183" t="s">
        <v>62</v>
      </c>
      <c r="B134" s="184"/>
      <c r="C134" s="184"/>
      <c r="D134" s="184"/>
      <c r="E134" s="184"/>
      <c r="F134" s="184"/>
      <c r="G134" s="184"/>
      <c r="H134" s="13">
        <f>SUM(H129:H133)</f>
        <v>0.1295</v>
      </c>
      <c r="I134" s="45">
        <f>SUM(I129:I133)</f>
        <v>725.45315265057411</v>
      </c>
      <c r="N134" s="20"/>
    </row>
    <row r="135" spans="1:14" ht="16" thickBot="1" x14ac:dyDescent="0.4">
      <c r="A135" s="229" t="s">
        <v>92</v>
      </c>
      <c r="B135" s="230"/>
      <c r="C135" s="230"/>
      <c r="D135" s="230"/>
      <c r="E135" s="230"/>
      <c r="F135" s="230"/>
      <c r="G135" s="231"/>
      <c r="H135" s="49">
        <f>(H129+100%)*(H130+100%)/(100%-(SUM(H131:H133)))-100%</f>
        <v>0.1422660098522166</v>
      </c>
      <c r="I135" s="50">
        <f>H135*SUM($I$125)</f>
        <v>725.45315265057332</v>
      </c>
    </row>
    <row r="136" spans="1:14" ht="16" thickBot="1" x14ac:dyDescent="0.4">
      <c r="A136" s="206" t="s">
        <v>78</v>
      </c>
      <c r="B136" s="207"/>
      <c r="C136" s="207"/>
      <c r="D136" s="207"/>
      <c r="E136" s="207"/>
      <c r="F136" s="207"/>
      <c r="G136" s="207"/>
      <c r="H136" s="207"/>
      <c r="I136" s="208"/>
    </row>
    <row r="137" spans="1:14" x14ac:dyDescent="0.35">
      <c r="A137" s="51" t="s">
        <v>79</v>
      </c>
      <c r="B137" s="52"/>
      <c r="C137" s="52"/>
      <c r="D137" s="52"/>
      <c r="E137" s="52"/>
      <c r="F137" s="52"/>
      <c r="G137" s="52"/>
      <c r="H137" s="52"/>
      <c r="I137" s="53"/>
    </row>
    <row r="138" spans="1:14" x14ac:dyDescent="0.35">
      <c r="A138" s="209" t="s">
        <v>21</v>
      </c>
      <c r="B138" s="142"/>
      <c r="C138" s="142"/>
      <c r="D138" s="142"/>
      <c r="E138" s="142"/>
      <c r="F138" s="142"/>
      <c r="G138" s="142"/>
      <c r="H138" s="142" t="s">
        <v>67</v>
      </c>
      <c r="I138" s="143"/>
    </row>
    <row r="139" spans="1:14" x14ac:dyDescent="0.35">
      <c r="A139" s="46" t="s">
        <v>0</v>
      </c>
      <c r="B139" s="210" t="s">
        <v>155</v>
      </c>
      <c r="C139" s="210"/>
      <c r="D139" s="210"/>
      <c r="E139" s="210"/>
      <c r="F139" s="210"/>
      <c r="G139" s="210"/>
      <c r="H139" s="211">
        <f>H38</f>
        <v>2619.5519999999997</v>
      </c>
      <c r="I139" s="212"/>
    </row>
    <row r="140" spans="1:14" x14ac:dyDescent="0.35">
      <c r="A140" s="46" t="s">
        <v>1</v>
      </c>
      <c r="B140" s="210" t="s">
        <v>159</v>
      </c>
      <c r="C140" s="210"/>
      <c r="D140" s="210"/>
      <c r="E140" s="210"/>
      <c r="F140" s="210"/>
      <c r="G140" s="210"/>
      <c r="H140" s="211">
        <f>H47</f>
        <v>626.07760000000007</v>
      </c>
      <c r="I140" s="212"/>
    </row>
    <row r="141" spans="1:14" x14ac:dyDescent="0.35">
      <c r="A141" s="46" t="s">
        <v>3</v>
      </c>
      <c r="B141" s="210" t="s">
        <v>156</v>
      </c>
      <c r="C141" s="210"/>
      <c r="D141" s="210"/>
      <c r="E141" s="210"/>
      <c r="F141" s="210"/>
      <c r="G141" s="210"/>
      <c r="H141" s="211">
        <f>H54</f>
        <v>20.170000000000002</v>
      </c>
      <c r="I141" s="212"/>
    </row>
    <row r="142" spans="1:14" x14ac:dyDescent="0.35">
      <c r="A142" s="46" t="s">
        <v>5</v>
      </c>
      <c r="B142" s="210" t="s">
        <v>157</v>
      </c>
      <c r="C142" s="210"/>
      <c r="D142" s="210"/>
      <c r="E142" s="210"/>
      <c r="F142" s="210"/>
      <c r="G142" s="210"/>
      <c r="H142" s="211">
        <f>I123</f>
        <v>1833.472906512</v>
      </c>
      <c r="I142" s="212"/>
    </row>
    <row r="143" spans="1:14" ht="16" thickBot="1" x14ac:dyDescent="0.4">
      <c r="A143" s="46" t="s">
        <v>27</v>
      </c>
      <c r="B143" s="210" t="s">
        <v>158</v>
      </c>
      <c r="C143" s="210"/>
      <c r="D143" s="210"/>
      <c r="E143" s="210"/>
      <c r="F143" s="210"/>
      <c r="G143" s="210"/>
      <c r="H143" s="211">
        <f>I134</f>
        <v>725.45315265057411</v>
      </c>
      <c r="I143" s="212"/>
    </row>
    <row r="144" spans="1:14" ht="16" thickBot="1" x14ac:dyDescent="0.4">
      <c r="A144" s="55" t="s">
        <v>28</v>
      </c>
      <c r="B144" s="220" t="s">
        <v>100</v>
      </c>
      <c r="C144" s="221"/>
      <c r="D144" s="221"/>
      <c r="E144" s="221"/>
      <c r="F144" s="221"/>
      <c r="G144" s="221"/>
      <c r="H144" s="222">
        <f>SUM(H139:I143)</f>
        <v>5824.7256591625737</v>
      </c>
      <c r="I144" s="223"/>
    </row>
    <row r="145" spans="1:13" ht="16" thickBot="1" x14ac:dyDescent="0.4">
      <c r="A145" s="54" t="s">
        <v>31</v>
      </c>
      <c r="B145" s="224" t="s">
        <v>93</v>
      </c>
      <c r="C145" s="224"/>
      <c r="D145" s="224"/>
      <c r="E145" s="224"/>
      <c r="F145" s="224"/>
      <c r="G145" s="224"/>
      <c r="H145" s="225">
        <f>$E$26</f>
        <v>1</v>
      </c>
      <c r="I145" s="226"/>
    </row>
    <row r="146" spans="1:13" ht="16" thickBot="1" x14ac:dyDescent="0.4">
      <c r="A146" s="55" t="s">
        <v>32</v>
      </c>
      <c r="B146" s="220" t="s">
        <v>94</v>
      </c>
      <c r="C146" s="221"/>
      <c r="D146" s="221"/>
      <c r="E146" s="221"/>
      <c r="F146" s="221"/>
      <c r="G146" s="221"/>
      <c r="H146" s="227">
        <f>$H$144*$H$145</f>
        <v>5824.7256591625737</v>
      </c>
      <c r="I146" s="228"/>
      <c r="M146" s="19"/>
    </row>
    <row r="147" spans="1:13" x14ac:dyDescent="0.35">
      <c r="M147" s="19"/>
    </row>
    <row r="148" spans="1:13" s="1" customFormat="1" ht="16" thickBot="1" x14ac:dyDescent="0.4">
      <c r="A148" s="2"/>
      <c r="B148" s="2"/>
      <c r="C148" s="2"/>
      <c r="D148" s="2"/>
      <c r="E148" s="2"/>
      <c r="F148" s="21" t="s">
        <v>95</v>
      </c>
      <c r="G148" s="22"/>
      <c r="H148" s="23"/>
      <c r="I148" s="2"/>
    </row>
    <row r="149" spans="1:13" s="1" customFormat="1" ht="16" thickBot="1" x14ac:dyDescent="0.4">
      <c r="A149" s="2"/>
      <c r="B149" s="217" t="s">
        <v>180</v>
      </c>
      <c r="C149" s="218"/>
      <c r="D149" s="219"/>
      <c r="E149" s="2"/>
      <c r="F149" s="78" t="s">
        <v>101</v>
      </c>
      <c r="G149" s="17"/>
      <c r="H149" s="79">
        <f>H144</f>
        <v>5824.7256591625737</v>
      </c>
      <c r="I149" s="80"/>
    </row>
    <row r="150" spans="1:13" s="1" customFormat="1" x14ac:dyDescent="0.35">
      <c r="A150" s="2"/>
      <c r="B150" s="2"/>
      <c r="C150" s="2"/>
      <c r="D150" s="2"/>
      <c r="E150" s="2"/>
      <c r="F150" s="78" t="s">
        <v>154</v>
      </c>
      <c r="G150" s="17"/>
      <c r="H150" s="79">
        <v>5758.46</v>
      </c>
      <c r="I150" s="2"/>
    </row>
    <row r="151" spans="1:13" s="1" customFormat="1" x14ac:dyDescent="0.35">
      <c r="A151" s="2"/>
      <c r="B151" s="2"/>
      <c r="C151" s="2"/>
      <c r="D151" s="2"/>
      <c r="E151" s="2"/>
      <c r="F151" s="81" t="s">
        <v>102</v>
      </c>
      <c r="G151" s="82"/>
      <c r="H151" s="83">
        <f>H149-H150</f>
        <v>66.265659162573684</v>
      </c>
      <c r="I151" s="2"/>
    </row>
    <row r="152" spans="1:13" s="1" customFormat="1" x14ac:dyDescent="0.35">
      <c r="A152" s="24"/>
      <c r="B152" s="24"/>
      <c r="C152" s="24"/>
      <c r="D152" s="24"/>
      <c r="E152" s="2"/>
      <c r="F152" s="2"/>
      <c r="G152" s="84"/>
      <c r="H152" s="84"/>
      <c r="I152" s="85"/>
    </row>
    <row r="153" spans="1:13" x14ac:dyDescent="0.35">
      <c r="D153" s="25"/>
      <c r="E153" s="24"/>
      <c r="F153" s="24"/>
      <c r="G153" s="24"/>
      <c r="H153" s="24"/>
      <c r="I153" s="24"/>
      <c r="J153" s="24"/>
      <c r="K153" s="24"/>
    </row>
    <row r="154" spans="1:13" ht="18" customHeight="1" x14ac:dyDescent="0.35">
      <c r="D154" s="25"/>
      <c r="E154" s="24"/>
      <c r="F154" s="24"/>
      <c r="G154" s="24"/>
      <c r="H154" s="24"/>
      <c r="I154" s="24"/>
      <c r="J154" s="25"/>
      <c r="K154" s="25"/>
    </row>
  </sheetData>
  <mergeCells count="206"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A39:I39"/>
    <mergeCell ref="A40:G40"/>
    <mergeCell ref="H40:I40"/>
    <mergeCell ref="B41:G41"/>
    <mergeCell ref="H41:I41"/>
    <mergeCell ref="B42:G42"/>
    <mergeCell ref="H42:I42"/>
    <mergeCell ref="B36:G36"/>
    <mergeCell ref="H36:I36"/>
    <mergeCell ref="B37:G37"/>
    <mergeCell ref="H37:I37"/>
    <mergeCell ref="A38:G38"/>
    <mergeCell ref="H38:I38"/>
    <mergeCell ref="B46:G46"/>
    <mergeCell ref="H46:I46"/>
    <mergeCell ref="A47:G47"/>
    <mergeCell ref="H47:I47"/>
    <mergeCell ref="A48:I48"/>
    <mergeCell ref="A49:G49"/>
    <mergeCell ref="H49:I49"/>
    <mergeCell ref="B43:G43"/>
    <mergeCell ref="H43:I43"/>
    <mergeCell ref="B44:G44"/>
    <mergeCell ref="H44:I44"/>
    <mergeCell ref="B45:G45"/>
    <mergeCell ref="H45:I45"/>
    <mergeCell ref="B53:G53"/>
    <mergeCell ref="H53:I53"/>
    <mergeCell ref="A54:G54"/>
    <mergeCell ref="H54:I54"/>
    <mergeCell ref="A55:I55"/>
    <mergeCell ref="A56:I56"/>
    <mergeCell ref="B50:G50"/>
    <mergeCell ref="H50:I50"/>
    <mergeCell ref="B51:G51"/>
    <mergeCell ref="H51:I51"/>
    <mergeCell ref="B52:G52"/>
    <mergeCell ref="H52:I52"/>
    <mergeCell ref="B62:G62"/>
    <mergeCell ref="B63:G63"/>
    <mergeCell ref="B64:G64"/>
    <mergeCell ref="B65:G65"/>
    <mergeCell ref="B66:G66"/>
    <mergeCell ref="A67:G67"/>
    <mergeCell ref="A57:G57"/>
    <mergeCell ref="H57:I57"/>
    <mergeCell ref="A58:G58"/>
    <mergeCell ref="B59:G59"/>
    <mergeCell ref="B60:G60"/>
    <mergeCell ref="B61:G61"/>
    <mergeCell ref="B73:G73"/>
    <mergeCell ref="A74:G74"/>
    <mergeCell ref="B75:G75"/>
    <mergeCell ref="A76:G76"/>
    <mergeCell ref="A77:I77"/>
    <mergeCell ref="A78:I78"/>
    <mergeCell ref="A68:I68"/>
    <mergeCell ref="A69:G69"/>
    <mergeCell ref="H69:I69"/>
    <mergeCell ref="A70:G70"/>
    <mergeCell ref="B71:G71"/>
    <mergeCell ref="B72:G72"/>
    <mergeCell ref="B84:G84"/>
    <mergeCell ref="B85:G85"/>
    <mergeCell ref="B86:G86"/>
    <mergeCell ref="A87:G87"/>
    <mergeCell ref="B88:G88"/>
    <mergeCell ref="A89:G89"/>
    <mergeCell ref="A79:G79"/>
    <mergeCell ref="H79:I79"/>
    <mergeCell ref="A80:G80"/>
    <mergeCell ref="B81:G81"/>
    <mergeCell ref="B82:G82"/>
    <mergeCell ref="B83:G83"/>
    <mergeCell ref="B95:G95"/>
    <mergeCell ref="B96:G96"/>
    <mergeCell ref="B97:G97"/>
    <mergeCell ref="B98:G98"/>
    <mergeCell ref="A99:G99"/>
    <mergeCell ref="A100:I100"/>
    <mergeCell ref="A90:I90"/>
    <mergeCell ref="A91:G91"/>
    <mergeCell ref="H91:I91"/>
    <mergeCell ref="A92:G92"/>
    <mergeCell ref="B93:G93"/>
    <mergeCell ref="B94:G94"/>
    <mergeCell ref="B106:G106"/>
    <mergeCell ref="A107:G107"/>
    <mergeCell ref="A108:I108"/>
    <mergeCell ref="A109:G109"/>
    <mergeCell ref="H109:I109"/>
    <mergeCell ref="A110:G110"/>
    <mergeCell ref="A101:G101"/>
    <mergeCell ref="H101:I101"/>
    <mergeCell ref="A102:G102"/>
    <mergeCell ref="B103:G103"/>
    <mergeCell ref="B104:G104"/>
    <mergeCell ref="B105:G105"/>
    <mergeCell ref="A116:G116"/>
    <mergeCell ref="B117:G117"/>
    <mergeCell ref="B118:G118"/>
    <mergeCell ref="B119:G119"/>
    <mergeCell ref="B120:G120"/>
    <mergeCell ref="B121:G121"/>
    <mergeCell ref="B111:G111"/>
    <mergeCell ref="B112:G112"/>
    <mergeCell ref="A113:G113"/>
    <mergeCell ref="A114:I114"/>
    <mergeCell ref="A115:G115"/>
    <mergeCell ref="H115:I115"/>
    <mergeCell ref="A128:G128"/>
    <mergeCell ref="B129:G129"/>
    <mergeCell ref="B130:G130"/>
    <mergeCell ref="B131:G131"/>
    <mergeCell ref="B132:G132"/>
    <mergeCell ref="B133:G133"/>
    <mergeCell ref="B122:G122"/>
    <mergeCell ref="A123:G123"/>
    <mergeCell ref="B124:I124"/>
    <mergeCell ref="A125:G125"/>
    <mergeCell ref="A126:I126"/>
    <mergeCell ref="A127:G127"/>
    <mergeCell ref="H127:I127"/>
    <mergeCell ref="B140:G140"/>
    <mergeCell ref="H140:I140"/>
    <mergeCell ref="B141:G141"/>
    <mergeCell ref="H141:I141"/>
    <mergeCell ref="B142:G142"/>
    <mergeCell ref="H142:I142"/>
    <mergeCell ref="A134:G134"/>
    <mergeCell ref="A135:G135"/>
    <mergeCell ref="A136:I136"/>
    <mergeCell ref="A138:G138"/>
    <mergeCell ref="H138:I138"/>
    <mergeCell ref="B139:G139"/>
    <mergeCell ref="H139:I139"/>
    <mergeCell ref="B146:G146"/>
    <mergeCell ref="H146:I146"/>
    <mergeCell ref="B149:D149"/>
    <mergeCell ref="B143:G143"/>
    <mergeCell ref="H143:I143"/>
    <mergeCell ref="B144:G144"/>
    <mergeCell ref="H144:I144"/>
    <mergeCell ref="B145:G145"/>
    <mergeCell ref="H145:I145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headerFooter>
    <oddHeader>&amp;F</oddHeader>
    <oddFooter>&amp;A&amp;RPágina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130" zoomScale="115" zoomScaleNormal="115" workbookViewId="0">
      <selection activeCell="K148" sqref="K148"/>
    </sheetView>
  </sheetViews>
  <sheetFormatPr defaultColWidth="12.54296875" defaultRowHeight="15.5" x14ac:dyDescent="0.35"/>
  <cols>
    <col min="1" max="1" width="12.54296875" style="2"/>
    <col min="2" max="2" width="20.453125" style="2" customWidth="1"/>
    <col min="3" max="5" width="12.54296875" style="2"/>
    <col min="6" max="6" width="18.54296875" style="2" customWidth="1"/>
    <col min="7" max="7" width="16.1796875" style="2" customWidth="1"/>
    <col min="8" max="8" width="20.81640625" style="2" customWidth="1"/>
    <col min="9" max="9" width="18.81640625" style="2" customWidth="1"/>
    <col min="10" max="10" width="19.1796875" style="2" bestFit="1" customWidth="1"/>
    <col min="11" max="16384" width="12.54296875" style="2"/>
  </cols>
  <sheetData>
    <row r="1" spans="1:9" ht="22.5" customHeight="1" x14ac:dyDescent="0.35">
      <c r="A1" s="26"/>
      <c r="B1" s="27"/>
      <c r="C1" s="99" t="s">
        <v>19</v>
      </c>
      <c r="D1" s="100"/>
      <c r="E1" s="100"/>
      <c r="F1" s="100"/>
      <c r="G1" s="100"/>
      <c r="H1" s="100"/>
      <c r="I1" s="101"/>
    </row>
    <row r="2" spans="1:9" ht="22.5" customHeight="1" x14ac:dyDescent="0.35">
      <c r="A2" s="28"/>
      <c r="B2" s="3"/>
      <c r="C2" s="102" t="s">
        <v>84</v>
      </c>
      <c r="D2" s="103"/>
      <c r="E2" s="103"/>
      <c r="F2" s="103"/>
      <c r="G2" s="103"/>
      <c r="H2" s="103"/>
      <c r="I2" s="104"/>
    </row>
    <row r="3" spans="1:9" ht="22.5" customHeight="1" x14ac:dyDescent="0.35">
      <c r="A3" s="28"/>
      <c r="B3" s="3"/>
      <c r="C3" s="102" t="s">
        <v>90</v>
      </c>
      <c r="D3" s="103"/>
      <c r="E3" s="103"/>
      <c r="F3" s="103"/>
      <c r="G3" s="103"/>
      <c r="H3" s="103"/>
      <c r="I3" s="104"/>
    </row>
    <row r="4" spans="1:9" ht="22.5" customHeight="1" thickBot="1" x14ac:dyDescent="0.4">
      <c r="A4" s="28"/>
      <c r="B4" s="3"/>
      <c r="C4" s="105" t="s">
        <v>71</v>
      </c>
      <c r="D4" s="106"/>
      <c r="E4" s="106"/>
      <c r="F4" s="106"/>
      <c r="G4" s="106"/>
      <c r="H4" s="106"/>
      <c r="I4" s="107"/>
    </row>
    <row r="5" spans="1:9" ht="18" customHeight="1" thickBot="1" x14ac:dyDescent="0.4">
      <c r="A5" s="108" t="s">
        <v>70</v>
      </c>
      <c r="B5" s="109"/>
      <c r="C5" s="109"/>
      <c r="D5" s="109"/>
      <c r="E5" s="109"/>
      <c r="F5" s="109"/>
      <c r="G5" s="109"/>
      <c r="H5" s="109"/>
      <c r="I5" s="110"/>
    </row>
    <row r="6" spans="1:9" x14ac:dyDescent="0.35">
      <c r="A6" s="119" t="s">
        <v>39</v>
      </c>
      <c r="B6" s="120"/>
      <c r="C6" s="120"/>
      <c r="D6" s="120"/>
      <c r="E6" s="121" t="s">
        <v>178</v>
      </c>
      <c r="F6" s="121"/>
      <c r="G6" s="121"/>
      <c r="H6" s="121"/>
      <c r="I6" s="122"/>
    </row>
    <row r="7" spans="1:9" x14ac:dyDescent="0.35">
      <c r="A7" s="111" t="s">
        <v>54</v>
      </c>
      <c r="B7" s="112"/>
      <c r="C7" s="112"/>
      <c r="D7" s="112"/>
      <c r="E7" s="113" t="s">
        <v>82</v>
      </c>
      <c r="F7" s="113"/>
      <c r="G7" s="113"/>
      <c r="H7" s="113"/>
      <c r="I7" s="114"/>
    </row>
    <row r="8" spans="1:9" x14ac:dyDescent="0.35">
      <c r="A8" s="115" t="s">
        <v>30</v>
      </c>
      <c r="B8" s="116"/>
      <c r="C8" s="116"/>
      <c r="D8" s="116"/>
      <c r="E8" s="123" t="s">
        <v>80</v>
      </c>
      <c r="F8" s="123"/>
      <c r="G8" s="123"/>
      <c r="H8" s="123"/>
      <c r="I8" s="124"/>
    </row>
    <row r="9" spans="1:9" x14ac:dyDescent="0.35">
      <c r="A9" s="111" t="s">
        <v>88</v>
      </c>
      <c r="B9" s="112"/>
      <c r="C9" s="112"/>
      <c r="D9" s="112"/>
      <c r="E9" s="113" t="s">
        <v>168</v>
      </c>
      <c r="F9" s="113"/>
      <c r="G9" s="113"/>
      <c r="H9" s="113"/>
      <c r="I9" s="114"/>
    </row>
    <row r="10" spans="1:9" x14ac:dyDescent="0.35">
      <c r="A10" s="115" t="s">
        <v>50</v>
      </c>
      <c r="B10" s="116"/>
      <c r="C10" s="116"/>
      <c r="D10" s="116"/>
      <c r="E10" s="117" t="s">
        <v>83</v>
      </c>
      <c r="F10" s="117"/>
      <c r="G10" s="117"/>
      <c r="H10" s="117"/>
      <c r="I10" s="118"/>
    </row>
    <row r="11" spans="1:9" x14ac:dyDescent="0.35">
      <c r="A11" s="111" t="s">
        <v>53</v>
      </c>
      <c r="B11" s="112"/>
      <c r="C11" s="112"/>
      <c r="D11" s="112"/>
      <c r="E11" s="113" t="s">
        <v>83</v>
      </c>
      <c r="F11" s="113"/>
      <c r="G11" s="113"/>
      <c r="H11" s="113"/>
      <c r="I11" s="114"/>
    </row>
    <row r="12" spans="1:9" x14ac:dyDescent="0.35">
      <c r="A12" s="115" t="s">
        <v>55</v>
      </c>
      <c r="B12" s="116"/>
      <c r="C12" s="116"/>
      <c r="D12" s="116"/>
      <c r="E12" s="142" t="s">
        <v>117</v>
      </c>
      <c r="F12" s="142"/>
      <c r="G12" s="142"/>
      <c r="H12" s="142"/>
      <c r="I12" s="143"/>
    </row>
    <row r="13" spans="1:9" x14ac:dyDescent="0.35">
      <c r="A13" s="29" t="s">
        <v>68</v>
      </c>
      <c r="B13" s="14"/>
      <c r="C13" s="14"/>
      <c r="D13" s="14"/>
      <c r="E13" s="14"/>
      <c r="F13" s="14"/>
      <c r="G13" s="15"/>
      <c r="H13" s="144" t="s">
        <v>83</v>
      </c>
      <c r="I13" s="145"/>
    </row>
    <row r="14" spans="1:9" x14ac:dyDescent="0.35">
      <c r="A14" s="30" t="s">
        <v>65</v>
      </c>
      <c r="B14" s="16"/>
      <c r="C14" s="16"/>
      <c r="D14" s="16"/>
      <c r="E14" s="16"/>
      <c r="F14" s="16"/>
      <c r="G14" s="17"/>
      <c r="H14" s="146" t="s">
        <v>83</v>
      </c>
      <c r="I14" s="147"/>
    </row>
    <row r="15" spans="1:9" x14ac:dyDescent="0.35">
      <c r="A15" s="29" t="s">
        <v>2</v>
      </c>
      <c r="B15" s="14"/>
      <c r="C15" s="14"/>
      <c r="D15" s="14"/>
      <c r="E15" s="14"/>
      <c r="F15" s="14"/>
      <c r="G15" s="15"/>
      <c r="H15" s="148" t="s">
        <v>33</v>
      </c>
      <c r="I15" s="145"/>
    </row>
    <row r="16" spans="1:9" x14ac:dyDescent="0.35">
      <c r="A16" s="30" t="s">
        <v>4</v>
      </c>
      <c r="B16" s="16"/>
      <c r="C16" s="16"/>
      <c r="D16" s="16"/>
      <c r="E16" s="16"/>
      <c r="F16" s="16"/>
      <c r="G16" s="17"/>
      <c r="H16" s="149" t="s">
        <v>181</v>
      </c>
      <c r="I16" s="150"/>
    </row>
    <row r="17" spans="1:10" ht="15" customHeight="1" x14ac:dyDescent="0.35">
      <c r="A17" s="31" t="s">
        <v>22</v>
      </c>
      <c r="B17" s="18"/>
      <c r="C17" s="18"/>
      <c r="D17" s="18"/>
      <c r="E17" s="18"/>
      <c r="F17" s="18"/>
      <c r="G17" s="18"/>
      <c r="H17" s="18"/>
      <c r="I17" s="32"/>
    </row>
    <row r="18" spans="1:10" ht="15" customHeight="1" x14ac:dyDescent="0.35">
      <c r="A18" s="33" t="s">
        <v>0</v>
      </c>
      <c r="B18" s="129" t="s">
        <v>23</v>
      </c>
      <c r="C18" s="129"/>
      <c r="D18" s="129"/>
      <c r="E18" s="129"/>
      <c r="F18" s="129"/>
      <c r="G18" s="129"/>
      <c r="H18" s="140" t="s">
        <v>40</v>
      </c>
      <c r="I18" s="141"/>
    </row>
    <row r="19" spans="1:10" x14ac:dyDescent="0.35">
      <c r="A19" s="34" t="s">
        <v>1</v>
      </c>
      <c r="B19" s="134" t="s">
        <v>44</v>
      </c>
      <c r="C19" s="134"/>
      <c r="D19" s="134"/>
      <c r="E19" s="134"/>
      <c r="F19" s="134"/>
      <c r="G19" s="134"/>
      <c r="H19" s="135" t="s">
        <v>169</v>
      </c>
      <c r="I19" s="136"/>
    </row>
    <row r="20" spans="1:10" x14ac:dyDescent="0.35">
      <c r="A20" s="35" t="s">
        <v>3</v>
      </c>
      <c r="B20" s="137" t="s">
        <v>89</v>
      </c>
      <c r="C20" s="137"/>
      <c r="D20" s="137"/>
      <c r="E20" s="137"/>
      <c r="F20" s="137"/>
      <c r="G20" s="137"/>
      <c r="H20" s="138">
        <v>1621</v>
      </c>
      <c r="I20" s="139"/>
    </row>
    <row r="21" spans="1:10" x14ac:dyDescent="0.35">
      <c r="A21" s="36" t="s">
        <v>5</v>
      </c>
      <c r="B21" s="125" t="s">
        <v>46</v>
      </c>
      <c r="C21" s="126"/>
      <c r="D21" s="126"/>
      <c r="E21" s="126"/>
      <c r="F21" s="126"/>
      <c r="G21" s="126"/>
      <c r="H21" s="127">
        <v>1706.86</v>
      </c>
      <c r="I21" s="128"/>
    </row>
    <row r="22" spans="1:10" x14ac:dyDescent="0.35">
      <c r="A22" s="33" t="s">
        <v>27</v>
      </c>
      <c r="B22" s="129" t="s">
        <v>6</v>
      </c>
      <c r="C22" s="129"/>
      <c r="D22" s="129"/>
      <c r="E22" s="129"/>
      <c r="F22" s="129"/>
      <c r="G22" s="129"/>
      <c r="H22" s="130">
        <v>46023</v>
      </c>
      <c r="I22" s="131"/>
    </row>
    <row r="23" spans="1:10" x14ac:dyDescent="0.35">
      <c r="A23" s="34" t="s">
        <v>28</v>
      </c>
      <c r="B23" s="132" t="s">
        <v>29</v>
      </c>
      <c r="C23" s="132"/>
      <c r="D23" s="132"/>
      <c r="E23" s="132" t="s">
        <v>91</v>
      </c>
      <c r="F23" s="132"/>
      <c r="G23" s="132"/>
      <c r="H23" s="132" t="s">
        <v>51</v>
      </c>
      <c r="I23" s="133"/>
    </row>
    <row r="24" spans="1:10" x14ac:dyDescent="0.35">
      <c r="A24" s="33" t="s">
        <v>31</v>
      </c>
      <c r="B24" s="163">
        <v>0.06</v>
      </c>
      <c r="C24" s="163"/>
      <c r="D24" s="163"/>
      <c r="E24" s="151">
        <v>44</v>
      </c>
      <c r="F24" s="151"/>
      <c r="G24" s="151"/>
      <c r="H24" s="164">
        <v>4</v>
      </c>
      <c r="I24" s="165"/>
    </row>
    <row r="25" spans="1:10" x14ac:dyDescent="0.35">
      <c r="A25" s="34" t="s">
        <v>32</v>
      </c>
      <c r="B25" s="132" t="s">
        <v>49</v>
      </c>
      <c r="C25" s="132"/>
      <c r="D25" s="132"/>
      <c r="E25" s="132" t="s">
        <v>47</v>
      </c>
      <c r="F25" s="132"/>
      <c r="G25" s="132"/>
      <c r="H25" s="166" t="s">
        <v>48</v>
      </c>
      <c r="I25" s="167"/>
    </row>
    <row r="26" spans="1:10" x14ac:dyDescent="0.35">
      <c r="A26" s="33" t="s">
        <v>34</v>
      </c>
      <c r="B26" s="151" t="s">
        <v>18</v>
      </c>
      <c r="C26" s="151"/>
      <c r="D26" s="151"/>
      <c r="E26" s="151">
        <v>1</v>
      </c>
      <c r="F26" s="151"/>
      <c r="G26" s="151"/>
      <c r="H26" s="152">
        <v>1</v>
      </c>
      <c r="I26" s="153"/>
    </row>
    <row r="27" spans="1:10" ht="16" thickBot="1" x14ac:dyDescent="0.4">
      <c r="A27" s="154"/>
      <c r="B27" s="155"/>
      <c r="C27" s="155"/>
      <c r="D27" s="155"/>
      <c r="E27" s="155"/>
      <c r="F27" s="155"/>
      <c r="G27" s="155"/>
      <c r="H27" s="155"/>
      <c r="I27" s="156"/>
    </row>
    <row r="28" spans="1:10" ht="16" thickBot="1" x14ac:dyDescent="0.4">
      <c r="A28" s="157" t="s">
        <v>139</v>
      </c>
      <c r="B28" s="158"/>
      <c r="C28" s="158"/>
      <c r="D28" s="158"/>
      <c r="E28" s="158"/>
      <c r="F28" s="158"/>
      <c r="G28" s="158"/>
      <c r="H28" s="158"/>
      <c r="I28" s="159"/>
    </row>
    <row r="29" spans="1:10" x14ac:dyDescent="0.35">
      <c r="A29" s="160" t="s">
        <v>21</v>
      </c>
      <c r="B29" s="161"/>
      <c r="C29" s="161"/>
      <c r="D29" s="161"/>
      <c r="E29" s="161"/>
      <c r="F29" s="161"/>
      <c r="G29" s="161"/>
      <c r="H29" s="161" t="s">
        <v>67</v>
      </c>
      <c r="I29" s="162"/>
      <c r="J29" s="2" t="s">
        <v>184</v>
      </c>
    </row>
    <row r="30" spans="1:10" x14ac:dyDescent="0.35">
      <c r="A30" s="37" t="s">
        <v>0</v>
      </c>
      <c r="B30" s="173" t="s">
        <v>7</v>
      </c>
      <c r="C30" s="174"/>
      <c r="D30" s="174"/>
      <c r="E30" s="174"/>
      <c r="F30" s="174"/>
      <c r="G30" s="175"/>
      <c r="H30" s="171">
        <f>H21</f>
        <v>1706.86</v>
      </c>
      <c r="I30" s="172"/>
    </row>
    <row r="31" spans="1:10" x14ac:dyDescent="0.35">
      <c r="A31" s="35" t="s">
        <v>1</v>
      </c>
      <c r="B31" s="168" t="s">
        <v>41</v>
      </c>
      <c r="C31" s="169"/>
      <c r="D31" s="169"/>
      <c r="E31" s="169"/>
      <c r="F31" s="169"/>
      <c r="G31" s="170"/>
      <c r="H31" s="171"/>
      <c r="I31" s="172"/>
    </row>
    <row r="32" spans="1:10" x14ac:dyDescent="0.35">
      <c r="A32" s="37" t="s">
        <v>3</v>
      </c>
      <c r="B32" s="173" t="s">
        <v>166</v>
      </c>
      <c r="C32" s="174"/>
      <c r="D32" s="174"/>
      <c r="E32" s="174"/>
      <c r="F32" s="174"/>
      <c r="G32" s="175"/>
      <c r="H32" s="176"/>
      <c r="I32" s="177"/>
    </row>
    <row r="33" spans="1:9" x14ac:dyDescent="0.35">
      <c r="A33" s="35" t="s">
        <v>5</v>
      </c>
      <c r="B33" s="168" t="s">
        <v>42</v>
      </c>
      <c r="C33" s="169"/>
      <c r="D33" s="169"/>
      <c r="E33" s="169"/>
      <c r="F33" s="169"/>
      <c r="G33" s="170"/>
      <c r="H33" s="171"/>
      <c r="I33" s="172"/>
    </row>
    <row r="34" spans="1:9" x14ac:dyDescent="0.35">
      <c r="A34" s="35" t="s">
        <v>27</v>
      </c>
      <c r="B34" s="168" t="s">
        <v>63</v>
      </c>
      <c r="C34" s="169"/>
      <c r="D34" s="169"/>
      <c r="E34" s="169"/>
      <c r="F34" s="169"/>
      <c r="G34" s="170"/>
      <c r="H34" s="171"/>
      <c r="I34" s="172"/>
    </row>
    <row r="35" spans="1:9" x14ac:dyDescent="0.35">
      <c r="A35" s="35" t="s">
        <v>28</v>
      </c>
      <c r="B35" s="168" t="s">
        <v>43</v>
      </c>
      <c r="C35" s="169"/>
      <c r="D35" s="169"/>
      <c r="E35" s="169"/>
      <c r="F35" s="169"/>
      <c r="G35" s="170"/>
      <c r="H35" s="171"/>
      <c r="I35" s="172"/>
    </row>
    <row r="36" spans="1:9" x14ac:dyDescent="0.35">
      <c r="A36" s="35" t="s">
        <v>31</v>
      </c>
      <c r="B36" s="168" t="s">
        <v>64</v>
      </c>
      <c r="C36" s="169"/>
      <c r="D36" s="169"/>
      <c r="E36" s="169"/>
      <c r="F36" s="169"/>
      <c r="G36" s="170"/>
      <c r="H36" s="171"/>
      <c r="I36" s="172"/>
    </row>
    <row r="37" spans="1:9" x14ac:dyDescent="0.35">
      <c r="A37" s="35" t="s">
        <v>32</v>
      </c>
      <c r="B37" s="168" t="s">
        <v>61</v>
      </c>
      <c r="C37" s="169"/>
      <c r="D37" s="169"/>
      <c r="E37" s="169"/>
      <c r="F37" s="169"/>
      <c r="G37" s="170"/>
      <c r="H37" s="181"/>
      <c r="I37" s="182"/>
    </row>
    <row r="38" spans="1:9" ht="16" thickBot="1" x14ac:dyDescent="0.4">
      <c r="A38" s="183" t="s">
        <v>62</v>
      </c>
      <c r="B38" s="184"/>
      <c r="C38" s="184"/>
      <c r="D38" s="184"/>
      <c r="E38" s="184"/>
      <c r="F38" s="184"/>
      <c r="G38" s="184"/>
      <c r="H38" s="185">
        <f>SUM(H30:H37)</f>
        <v>1706.86</v>
      </c>
      <c r="I38" s="186"/>
    </row>
    <row r="39" spans="1:9" ht="16" thickBot="1" x14ac:dyDescent="0.4">
      <c r="A39" s="157" t="s">
        <v>138</v>
      </c>
      <c r="B39" s="158"/>
      <c r="C39" s="158"/>
      <c r="D39" s="158"/>
      <c r="E39" s="158"/>
      <c r="F39" s="158"/>
      <c r="G39" s="158"/>
      <c r="H39" s="158"/>
      <c r="I39" s="159"/>
    </row>
    <row r="40" spans="1:9" x14ac:dyDescent="0.35">
      <c r="A40" s="189" t="s">
        <v>21</v>
      </c>
      <c r="B40" s="190"/>
      <c r="C40" s="190"/>
      <c r="D40" s="190"/>
      <c r="E40" s="190"/>
      <c r="F40" s="190"/>
      <c r="G40" s="190"/>
      <c r="H40" s="190" t="s">
        <v>67</v>
      </c>
      <c r="I40" s="191"/>
    </row>
    <row r="41" spans="1:9" x14ac:dyDescent="0.35">
      <c r="A41" s="37" t="s">
        <v>0</v>
      </c>
      <c r="B41" s="178" t="s">
        <v>8</v>
      </c>
      <c r="C41" s="178"/>
      <c r="D41" s="178"/>
      <c r="E41" s="178"/>
      <c r="F41" s="178"/>
      <c r="G41" s="178"/>
      <c r="H41" s="171">
        <f>$H$24*$E$24-$B$24*$H$21</f>
        <v>73.588400000000007</v>
      </c>
      <c r="I41" s="172"/>
    </row>
    <row r="42" spans="1:9" x14ac:dyDescent="0.35">
      <c r="A42" s="35" t="s">
        <v>1</v>
      </c>
      <c r="B42" s="137" t="s">
        <v>35</v>
      </c>
      <c r="C42" s="137"/>
      <c r="D42" s="137"/>
      <c r="E42" s="137"/>
      <c r="F42" s="137"/>
      <c r="G42" s="137"/>
      <c r="H42" s="171">
        <v>505.99</v>
      </c>
      <c r="I42" s="172"/>
    </row>
    <row r="43" spans="1:9" x14ac:dyDescent="0.35">
      <c r="A43" s="35" t="s">
        <v>3</v>
      </c>
      <c r="B43" s="137" t="s">
        <v>57</v>
      </c>
      <c r="C43" s="137"/>
      <c r="D43" s="137"/>
      <c r="E43" s="137"/>
      <c r="F43" s="137"/>
      <c r="G43" s="137"/>
      <c r="H43" s="171">
        <v>0</v>
      </c>
      <c r="I43" s="172"/>
    </row>
    <row r="44" spans="1:9" x14ac:dyDescent="0.35">
      <c r="A44" s="35" t="s">
        <v>5</v>
      </c>
      <c r="B44" s="137" t="s">
        <v>56</v>
      </c>
      <c r="C44" s="137"/>
      <c r="D44" s="137"/>
      <c r="E44" s="137"/>
      <c r="F44" s="137"/>
      <c r="G44" s="137"/>
      <c r="H44" s="171">
        <v>58.01</v>
      </c>
      <c r="I44" s="172"/>
    </row>
    <row r="45" spans="1:9" x14ac:dyDescent="0.35">
      <c r="A45" s="35" t="s">
        <v>27</v>
      </c>
      <c r="B45" s="137" t="s">
        <v>20</v>
      </c>
      <c r="C45" s="137"/>
      <c r="D45" s="137"/>
      <c r="E45" s="137"/>
      <c r="F45" s="137"/>
      <c r="G45" s="137"/>
      <c r="H45" s="171">
        <v>6.98</v>
      </c>
      <c r="I45" s="172"/>
    </row>
    <row r="46" spans="1:9" x14ac:dyDescent="0.35">
      <c r="A46" s="35" t="s">
        <v>28</v>
      </c>
      <c r="B46" s="168" t="s">
        <v>66</v>
      </c>
      <c r="C46" s="169"/>
      <c r="D46" s="169"/>
      <c r="E46" s="169"/>
      <c r="F46" s="169"/>
      <c r="G46" s="170"/>
      <c r="H46" s="187"/>
      <c r="I46" s="188"/>
    </row>
    <row r="47" spans="1:9" ht="16" thickBot="1" x14ac:dyDescent="0.4">
      <c r="A47" s="183" t="s">
        <v>62</v>
      </c>
      <c r="B47" s="184"/>
      <c r="C47" s="184"/>
      <c r="D47" s="184"/>
      <c r="E47" s="184"/>
      <c r="F47" s="184"/>
      <c r="G47" s="184"/>
      <c r="H47" s="185">
        <f>SUM(H41:I46)</f>
        <v>644.5684</v>
      </c>
      <c r="I47" s="186"/>
    </row>
    <row r="48" spans="1:9" ht="16" thickBot="1" x14ac:dyDescent="0.4">
      <c r="A48" s="157" t="s">
        <v>140</v>
      </c>
      <c r="B48" s="158"/>
      <c r="C48" s="158"/>
      <c r="D48" s="158"/>
      <c r="E48" s="158"/>
      <c r="F48" s="158"/>
      <c r="G48" s="158"/>
      <c r="H48" s="158"/>
      <c r="I48" s="159"/>
    </row>
    <row r="49" spans="1:9" x14ac:dyDescent="0.35">
      <c r="A49" s="160" t="s">
        <v>21</v>
      </c>
      <c r="B49" s="161"/>
      <c r="C49" s="161"/>
      <c r="D49" s="161"/>
      <c r="E49" s="161"/>
      <c r="F49" s="161"/>
      <c r="G49" s="161"/>
      <c r="H49" s="161" t="s">
        <v>67</v>
      </c>
      <c r="I49" s="162"/>
    </row>
    <row r="50" spans="1:9" x14ac:dyDescent="0.35">
      <c r="A50" s="37" t="s">
        <v>0</v>
      </c>
      <c r="B50" s="178" t="s">
        <v>58</v>
      </c>
      <c r="C50" s="178"/>
      <c r="D50" s="178"/>
      <c r="E50" s="178"/>
      <c r="F50" s="178"/>
      <c r="G50" s="178"/>
      <c r="H50" s="179">
        <v>20.170000000000002</v>
      </c>
      <c r="I50" s="180"/>
    </row>
    <row r="51" spans="1:9" x14ac:dyDescent="0.35">
      <c r="A51" s="37" t="s">
        <v>1</v>
      </c>
      <c r="B51" s="178" t="s">
        <v>97</v>
      </c>
      <c r="C51" s="178"/>
      <c r="D51" s="178"/>
      <c r="E51" s="178"/>
      <c r="F51" s="178"/>
      <c r="G51" s="178"/>
      <c r="H51" s="179"/>
      <c r="I51" s="180"/>
    </row>
    <row r="52" spans="1:9" x14ac:dyDescent="0.35">
      <c r="A52" s="37" t="s">
        <v>3</v>
      </c>
      <c r="B52" s="178" t="s">
        <v>77</v>
      </c>
      <c r="C52" s="178"/>
      <c r="D52" s="178"/>
      <c r="E52" s="178"/>
      <c r="F52" s="178"/>
      <c r="G52" s="178"/>
      <c r="H52" s="179"/>
      <c r="I52" s="180"/>
    </row>
    <row r="53" spans="1:9" x14ac:dyDescent="0.35">
      <c r="A53" s="37" t="s">
        <v>5</v>
      </c>
      <c r="B53" s="178" t="s">
        <v>118</v>
      </c>
      <c r="C53" s="178"/>
      <c r="D53" s="178"/>
      <c r="E53" s="178"/>
      <c r="F53" s="178"/>
      <c r="G53" s="178"/>
      <c r="H53" s="179"/>
      <c r="I53" s="180"/>
    </row>
    <row r="54" spans="1:9" ht="16" thickBot="1" x14ac:dyDescent="0.4">
      <c r="A54" s="195" t="s">
        <v>62</v>
      </c>
      <c r="B54" s="196"/>
      <c r="C54" s="196"/>
      <c r="D54" s="196"/>
      <c r="E54" s="196"/>
      <c r="F54" s="196"/>
      <c r="G54" s="197"/>
      <c r="H54" s="185">
        <f>SUM(H50:I53)</f>
        <v>20.170000000000002</v>
      </c>
      <c r="I54" s="186"/>
    </row>
    <row r="55" spans="1:9" ht="16" thickBot="1" x14ac:dyDescent="0.4">
      <c r="A55" s="157" t="s">
        <v>141</v>
      </c>
      <c r="B55" s="158"/>
      <c r="C55" s="158"/>
      <c r="D55" s="158"/>
      <c r="E55" s="158"/>
      <c r="F55" s="158"/>
      <c r="G55" s="158"/>
      <c r="H55" s="158"/>
      <c r="I55" s="159"/>
    </row>
    <row r="56" spans="1:9" x14ac:dyDescent="0.35">
      <c r="A56" s="200" t="s">
        <v>119</v>
      </c>
      <c r="B56" s="201"/>
      <c r="C56" s="201"/>
      <c r="D56" s="201"/>
      <c r="E56" s="201"/>
      <c r="F56" s="201"/>
      <c r="G56" s="201"/>
      <c r="H56" s="201"/>
      <c r="I56" s="202"/>
    </row>
    <row r="57" spans="1:9" x14ac:dyDescent="0.35">
      <c r="A57" s="195" t="s">
        <v>21</v>
      </c>
      <c r="B57" s="196"/>
      <c r="C57" s="196"/>
      <c r="D57" s="196"/>
      <c r="E57" s="196"/>
      <c r="F57" s="196"/>
      <c r="G57" s="197"/>
      <c r="H57" s="198" t="s">
        <v>67</v>
      </c>
      <c r="I57" s="199"/>
    </row>
    <row r="58" spans="1:9" x14ac:dyDescent="0.35">
      <c r="A58" s="203" t="s">
        <v>45</v>
      </c>
      <c r="B58" s="204"/>
      <c r="C58" s="204"/>
      <c r="D58" s="204"/>
      <c r="E58" s="204"/>
      <c r="F58" s="204"/>
      <c r="G58" s="204"/>
      <c r="H58" s="71" t="s">
        <v>9</v>
      </c>
      <c r="I58" s="38" t="s">
        <v>24</v>
      </c>
    </row>
    <row r="59" spans="1:9" x14ac:dyDescent="0.35">
      <c r="A59" s="37" t="s">
        <v>0</v>
      </c>
      <c r="B59" s="178" t="s">
        <v>10</v>
      </c>
      <c r="C59" s="178"/>
      <c r="D59" s="178"/>
      <c r="E59" s="178"/>
      <c r="F59" s="178"/>
      <c r="G59" s="178"/>
      <c r="H59" s="6">
        <v>0.2</v>
      </c>
      <c r="I59" s="72">
        <f>H59*($H$38)</f>
        <v>341.37200000000001</v>
      </c>
    </row>
    <row r="60" spans="1:9" x14ac:dyDescent="0.35">
      <c r="A60" s="37" t="s">
        <v>1</v>
      </c>
      <c r="B60" s="178" t="s">
        <v>11</v>
      </c>
      <c r="C60" s="178"/>
      <c r="D60" s="178"/>
      <c r="E60" s="178"/>
      <c r="F60" s="178"/>
      <c r="G60" s="178"/>
      <c r="H60" s="6">
        <v>1.4999999999999999E-2</v>
      </c>
      <c r="I60" s="72">
        <f t="shared" ref="I60:I66" si="0">H60*($H$38)</f>
        <v>25.602899999999998</v>
      </c>
    </row>
    <row r="61" spans="1:9" x14ac:dyDescent="0.35">
      <c r="A61" s="37" t="s">
        <v>3</v>
      </c>
      <c r="B61" s="178" t="s">
        <v>12</v>
      </c>
      <c r="C61" s="178"/>
      <c r="D61" s="178"/>
      <c r="E61" s="178"/>
      <c r="F61" s="178"/>
      <c r="G61" s="178"/>
      <c r="H61" s="6">
        <v>0.01</v>
      </c>
      <c r="I61" s="72">
        <f t="shared" si="0"/>
        <v>17.0686</v>
      </c>
    </row>
    <row r="62" spans="1:9" x14ac:dyDescent="0.35">
      <c r="A62" s="37" t="s">
        <v>5</v>
      </c>
      <c r="B62" s="178" t="s">
        <v>13</v>
      </c>
      <c r="C62" s="178"/>
      <c r="D62" s="178"/>
      <c r="E62" s="178"/>
      <c r="F62" s="178"/>
      <c r="G62" s="178"/>
      <c r="H62" s="6">
        <v>2E-3</v>
      </c>
      <c r="I62" s="72">
        <f t="shared" si="0"/>
        <v>3.4137200000000001</v>
      </c>
    </row>
    <row r="63" spans="1:9" x14ac:dyDescent="0.35">
      <c r="A63" s="37" t="s">
        <v>27</v>
      </c>
      <c r="B63" s="178" t="s">
        <v>14</v>
      </c>
      <c r="C63" s="178"/>
      <c r="D63" s="178"/>
      <c r="E63" s="178"/>
      <c r="F63" s="178"/>
      <c r="G63" s="178"/>
      <c r="H63" s="6">
        <v>2.5000000000000001E-2</v>
      </c>
      <c r="I63" s="72">
        <f t="shared" si="0"/>
        <v>42.671500000000002</v>
      </c>
    </row>
    <row r="64" spans="1:9" x14ac:dyDescent="0.35">
      <c r="A64" s="37" t="s">
        <v>28</v>
      </c>
      <c r="B64" s="178" t="s">
        <v>16</v>
      </c>
      <c r="C64" s="178"/>
      <c r="D64" s="178"/>
      <c r="E64" s="178"/>
      <c r="F64" s="178"/>
      <c r="G64" s="178"/>
      <c r="H64" s="6">
        <v>6.0000000000000001E-3</v>
      </c>
      <c r="I64" s="72">
        <f t="shared" si="0"/>
        <v>10.241159999999999</v>
      </c>
    </row>
    <row r="65" spans="1:9" x14ac:dyDescent="0.35">
      <c r="A65" s="35" t="s">
        <v>31</v>
      </c>
      <c r="B65" s="137" t="s">
        <v>179</v>
      </c>
      <c r="C65" s="137"/>
      <c r="D65" s="137"/>
      <c r="E65" s="137"/>
      <c r="F65" s="137"/>
      <c r="G65" s="137"/>
      <c r="H65" s="11">
        <v>1.4999999999999999E-2</v>
      </c>
      <c r="I65" s="91">
        <f t="shared" si="0"/>
        <v>25.602899999999998</v>
      </c>
    </row>
    <row r="66" spans="1:9" x14ac:dyDescent="0.35">
      <c r="A66" s="37" t="s">
        <v>32</v>
      </c>
      <c r="B66" s="178" t="s">
        <v>15</v>
      </c>
      <c r="C66" s="178"/>
      <c r="D66" s="178"/>
      <c r="E66" s="178"/>
      <c r="F66" s="178"/>
      <c r="G66" s="178"/>
      <c r="H66" s="6">
        <v>0.08</v>
      </c>
      <c r="I66" s="72">
        <f t="shared" si="0"/>
        <v>136.5488</v>
      </c>
    </row>
    <row r="67" spans="1:9" x14ac:dyDescent="0.35">
      <c r="A67" s="183" t="s">
        <v>62</v>
      </c>
      <c r="B67" s="184"/>
      <c r="C67" s="184"/>
      <c r="D67" s="184"/>
      <c r="E67" s="184"/>
      <c r="F67" s="184"/>
      <c r="G67" s="184"/>
      <c r="H67" s="7">
        <f>SUM(H59:H66)</f>
        <v>0.35300000000000009</v>
      </c>
      <c r="I67" s="41">
        <f>SUM(I59:I66)</f>
        <v>602.52157999999997</v>
      </c>
    </row>
    <row r="68" spans="1:9" x14ac:dyDescent="0.35">
      <c r="A68" s="200" t="s">
        <v>120</v>
      </c>
      <c r="B68" s="201"/>
      <c r="C68" s="201"/>
      <c r="D68" s="201"/>
      <c r="E68" s="201"/>
      <c r="F68" s="201"/>
      <c r="G68" s="201"/>
      <c r="H68" s="201"/>
      <c r="I68" s="202"/>
    </row>
    <row r="69" spans="1:9" x14ac:dyDescent="0.35">
      <c r="A69" s="195" t="s">
        <v>21</v>
      </c>
      <c r="B69" s="196"/>
      <c r="C69" s="196"/>
      <c r="D69" s="196"/>
      <c r="E69" s="196"/>
      <c r="F69" s="196"/>
      <c r="G69" s="197"/>
      <c r="H69" s="198" t="s">
        <v>67</v>
      </c>
      <c r="I69" s="199"/>
    </row>
    <row r="70" spans="1:9" x14ac:dyDescent="0.35">
      <c r="A70" s="232" t="s">
        <v>45</v>
      </c>
      <c r="B70" s="233"/>
      <c r="C70" s="233"/>
      <c r="D70" s="233"/>
      <c r="E70" s="233"/>
      <c r="F70" s="233"/>
      <c r="G70" s="234"/>
      <c r="H70" s="71" t="s">
        <v>9</v>
      </c>
      <c r="I70" s="38" t="s">
        <v>24</v>
      </c>
    </row>
    <row r="71" spans="1:9" x14ac:dyDescent="0.35">
      <c r="A71" s="37" t="s">
        <v>0</v>
      </c>
      <c r="B71" s="168" t="s">
        <v>72</v>
      </c>
      <c r="C71" s="169"/>
      <c r="D71" s="169"/>
      <c r="E71" s="169"/>
      <c r="F71" s="169"/>
      <c r="G71" s="170"/>
      <c r="H71" s="4">
        <v>8.3299999999999999E-2</v>
      </c>
      <c r="I71" s="39">
        <f>H71*($H$38)</f>
        <v>142.18143799999999</v>
      </c>
    </row>
    <row r="72" spans="1:9" x14ac:dyDescent="0.35">
      <c r="A72" s="37" t="s">
        <v>1</v>
      </c>
      <c r="B72" s="168" t="s">
        <v>121</v>
      </c>
      <c r="C72" s="169"/>
      <c r="D72" s="169"/>
      <c r="E72" s="169"/>
      <c r="F72" s="169"/>
      <c r="G72" s="170"/>
      <c r="H72" s="4">
        <v>8.3299999999999999E-2</v>
      </c>
      <c r="I72" s="39">
        <f>H72*($H$38)</f>
        <v>142.18143799999999</v>
      </c>
    </row>
    <row r="73" spans="1:9" x14ac:dyDescent="0.35">
      <c r="A73" s="37" t="s">
        <v>3</v>
      </c>
      <c r="B73" s="168" t="s">
        <v>122</v>
      </c>
      <c r="C73" s="169"/>
      <c r="D73" s="169"/>
      <c r="E73" s="169"/>
      <c r="F73" s="169"/>
      <c r="G73" s="170"/>
      <c r="H73" s="4">
        <v>2.7799999999999998E-2</v>
      </c>
      <c r="I73" s="39">
        <f>H73*($H$38)</f>
        <v>47.450707999999992</v>
      </c>
    </row>
    <row r="74" spans="1:9" x14ac:dyDescent="0.35">
      <c r="A74" s="183" t="s">
        <v>123</v>
      </c>
      <c r="B74" s="184"/>
      <c r="C74" s="184"/>
      <c r="D74" s="184"/>
      <c r="E74" s="184"/>
      <c r="F74" s="184"/>
      <c r="G74" s="184"/>
      <c r="H74" s="5">
        <f>SUM(H71:H73)</f>
        <v>0.19439999999999999</v>
      </c>
      <c r="I74" s="40">
        <f>SUM(I71:I73)</f>
        <v>331.81358399999999</v>
      </c>
    </row>
    <row r="75" spans="1:9" x14ac:dyDescent="0.35">
      <c r="A75" s="37" t="s">
        <v>5</v>
      </c>
      <c r="B75" s="168" t="s">
        <v>124</v>
      </c>
      <c r="C75" s="169"/>
      <c r="D75" s="169"/>
      <c r="E75" s="169"/>
      <c r="F75" s="169"/>
      <c r="G75" s="170"/>
      <c r="H75" s="93">
        <f>H67*H74</f>
        <v>6.8623200000000009E-2</v>
      </c>
      <c r="I75" s="39">
        <f>H75*($H$38)</f>
        <v>117.13019515200001</v>
      </c>
    </row>
    <row r="76" spans="1:9" x14ac:dyDescent="0.35">
      <c r="A76" s="183" t="s">
        <v>62</v>
      </c>
      <c r="B76" s="184"/>
      <c r="C76" s="184"/>
      <c r="D76" s="184"/>
      <c r="E76" s="184"/>
      <c r="F76" s="184"/>
      <c r="G76" s="184"/>
      <c r="H76" s="5">
        <f>SUM(H74:H75)</f>
        <v>0.26302320000000001</v>
      </c>
      <c r="I76" s="40">
        <f>SUM(I74:I75)</f>
        <v>448.94377915199999</v>
      </c>
    </row>
    <row r="77" spans="1:9" x14ac:dyDescent="0.35">
      <c r="A77" s="235"/>
      <c r="B77" s="236"/>
      <c r="C77" s="236"/>
      <c r="D77" s="236"/>
      <c r="E77" s="236"/>
      <c r="F77" s="236"/>
      <c r="G77" s="236"/>
      <c r="H77" s="236"/>
      <c r="I77" s="237"/>
    </row>
    <row r="78" spans="1:9" x14ac:dyDescent="0.35">
      <c r="A78" s="238" t="s">
        <v>125</v>
      </c>
      <c r="B78" s="239"/>
      <c r="C78" s="239"/>
      <c r="D78" s="239"/>
      <c r="E78" s="239"/>
      <c r="F78" s="239"/>
      <c r="G78" s="239"/>
      <c r="H78" s="239"/>
      <c r="I78" s="240"/>
    </row>
    <row r="79" spans="1:9" x14ac:dyDescent="0.35">
      <c r="A79" s="189" t="s">
        <v>21</v>
      </c>
      <c r="B79" s="190"/>
      <c r="C79" s="190"/>
      <c r="D79" s="190"/>
      <c r="E79" s="190"/>
      <c r="F79" s="190"/>
      <c r="G79" s="190"/>
      <c r="H79" s="190" t="s">
        <v>67</v>
      </c>
      <c r="I79" s="191"/>
    </row>
    <row r="80" spans="1:9" x14ac:dyDescent="0.35">
      <c r="A80" s="203" t="s">
        <v>45</v>
      </c>
      <c r="B80" s="204"/>
      <c r="C80" s="204"/>
      <c r="D80" s="204"/>
      <c r="E80" s="204"/>
      <c r="F80" s="204"/>
      <c r="G80" s="204"/>
      <c r="H80" s="71" t="s">
        <v>9</v>
      </c>
      <c r="I80" s="38" t="s">
        <v>24</v>
      </c>
    </row>
    <row r="81" spans="1:32" x14ac:dyDescent="0.35">
      <c r="A81" s="37" t="s">
        <v>0</v>
      </c>
      <c r="B81" s="241" t="s">
        <v>73</v>
      </c>
      <c r="C81" s="242"/>
      <c r="D81" s="242"/>
      <c r="E81" s="242"/>
      <c r="F81" s="242"/>
      <c r="G81" s="243"/>
      <c r="H81" s="74">
        <v>9.4999999999999998E-3</v>
      </c>
      <c r="I81" s="39">
        <f t="shared" ref="I81:I88" si="1">H81*($H$38)</f>
        <v>16.215169999999997</v>
      </c>
    </row>
    <row r="82" spans="1:32" x14ac:dyDescent="0.35">
      <c r="A82" s="37" t="s">
        <v>1</v>
      </c>
      <c r="B82" s="241" t="s">
        <v>126</v>
      </c>
      <c r="C82" s="242"/>
      <c r="D82" s="242"/>
      <c r="E82" s="242"/>
      <c r="F82" s="242"/>
      <c r="G82" s="243"/>
      <c r="H82" s="74">
        <v>3.2000000000000002E-3</v>
      </c>
      <c r="I82" s="39">
        <f t="shared" si="1"/>
        <v>5.4619520000000001</v>
      </c>
    </row>
    <row r="83" spans="1:32" x14ac:dyDescent="0.35">
      <c r="A83" s="37" t="s">
        <v>3</v>
      </c>
      <c r="B83" s="241" t="s">
        <v>74</v>
      </c>
      <c r="C83" s="242"/>
      <c r="D83" s="242"/>
      <c r="E83" s="242"/>
      <c r="F83" s="242"/>
      <c r="G83" s="243"/>
      <c r="H83" s="74">
        <v>2.8E-3</v>
      </c>
      <c r="I83" s="39">
        <f t="shared" si="1"/>
        <v>4.7792079999999997</v>
      </c>
    </row>
    <row r="84" spans="1:32" x14ac:dyDescent="0.35">
      <c r="A84" s="37" t="s">
        <v>5</v>
      </c>
      <c r="B84" s="241" t="s">
        <v>75</v>
      </c>
      <c r="C84" s="242"/>
      <c r="D84" s="242"/>
      <c r="E84" s="242"/>
      <c r="F84" s="242"/>
      <c r="G84" s="243"/>
      <c r="H84" s="74">
        <v>2.0000000000000001E-4</v>
      </c>
      <c r="I84" s="39">
        <f t="shared" si="1"/>
        <v>0.34137200000000001</v>
      </c>
    </row>
    <row r="85" spans="1:32" x14ac:dyDescent="0.35">
      <c r="A85" s="37" t="s">
        <v>27</v>
      </c>
      <c r="B85" s="241" t="s">
        <v>76</v>
      </c>
      <c r="C85" s="242"/>
      <c r="D85" s="242"/>
      <c r="E85" s="242"/>
      <c r="F85" s="242"/>
      <c r="G85" s="243"/>
      <c r="H85" s="74">
        <v>5.0000000000000001E-4</v>
      </c>
      <c r="I85" s="39">
        <f t="shared" si="1"/>
        <v>0.85343000000000002</v>
      </c>
    </row>
    <row r="86" spans="1:32" x14ac:dyDescent="0.35">
      <c r="A86" s="37" t="s">
        <v>28</v>
      </c>
      <c r="B86" s="241" t="s">
        <v>59</v>
      </c>
      <c r="C86" s="242"/>
      <c r="D86" s="242"/>
      <c r="E86" s="242"/>
      <c r="F86" s="242"/>
      <c r="G86" s="243"/>
      <c r="H86" s="74">
        <v>1.3899999999999999E-2</v>
      </c>
      <c r="I86" s="39">
        <f t="shared" si="1"/>
        <v>23.725353999999996</v>
      </c>
    </row>
    <row r="87" spans="1:32" x14ac:dyDescent="0.35">
      <c r="A87" s="183" t="s">
        <v>123</v>
      </c>
      <c r="B87" s="184"/>
      <c r="C87" s="184"/>
      <c r="D87" s="184"/>
      <c r="E87" s="184"/>
      <c r="F87" s="184"/>
      <c r="G87" s="184"/>
      <c r="H87" s="75">
        <f>SUM(H81:H86)</f>
        <v>3.0099999999999998E-2</v>
      </c>
      <c r="I87" s="40">
        <f>SUM(I81:I86)</f>
        <v>51.376485999999993</v>
      </c>
      <c r="J87" s="69"/>
    </row>
    <row r="88" spans="1:32" x14ac:dyDescent="0.35">
      <c r="A88" s="43" t="s">
        <v>31</v>
      </c>
      <c r="B88" s="241" t="s">
        <v>127</v>
      </c>
      <c r="C88" s="242"/>
      <c r="D88" s="242"/>
      <c r="E88" s="242"/>
      <c r="F88" s="242"/>
      <c r="G88" s="243"/>
      <c r="H88" s="74">
        <f>H87*H67</f>
        <v>1.0625300000000002E-2</v>
      </c>
      <c r="I88" s="39">
        <f t="shared" si="1"/>
        <v>18.135899558000002</v>
      </c>
    </row>
    <row r="89" spans="1:32" x14ac:dyDescent="0.35">
      <c r="A89" s="183" t="s">
        <v>62</v>
      </c>
      <c r="B89" s="184"/>
      <c r="C89" s="184"/>
      <c r="D89" s="184"/>
      <c r="E89" s="184"/>
      <c r="F89" s="184"/>
      <c r="G89" s="184"/>
      <c r="H89" s="75">
        <f>SUM(H87:H88)</f>
        <v>4.0725299999999999E-2</v>
      </c>
      <c r="I89" s="40">
        <f>SUM(I87:I88)</f>
        <v>69.512385557999991</v>
      </c>
    </row>
    <row r="90" spans="1:32" s="9" customFormat="1" x14ac:dyDescent="0.35">
      <c r="A90" s="238" t="s">
        <v>128</v>
      </c>
      <c r="B90" s="239"/>
      <c r="C90" s="239"/>
      <c r="D90" s="239"/>
      <c r="E90" s="239"/>
      <c r="F90" s="239"/>
      <c r="G90" s="239"/>
      <c r="H90" s="239"/>
      <c r="I90" s="240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9" customFormat="1" x14ac:dyDescent="0.35">
      <c r="A91" s="160" t="s">
        <v>21</v>
      </c>
      <c r="B91" s="161"/>
      <c r="C91" s="161"/>
      <c r="D91" s="161"/>
      <c r="E91" s="161"/>
      <c r="F91" s="161"/>
      <c r="G91" s="161"/>
      <c r="H91" s="161" t="s">
        <v>67</v>
      </c>
      <c r="I91" s="16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9" customFormat="1" x14ac:dyDescent="0.35">
      <c r="A92" s="203" t="s">
        <v>45</v>
      </c>
      <c r="B92" s="204"/>
      <c r="C92" s="204"/>
      <c r="D92" s="204"/>
      <c r="E92" s="204"/>
      <c r="F92" s="204"/>
      <c r="G92" s="204"/>
      <c r="H92" s="71" t="s">
        <v>9</v>
      </c>
      <c r="I92" s="38" t="s">
        <v>24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9" customFormat="1" x14ac:dyDescent="0.35">
      <c r="A93" s="37" t="s">
        <v>0</v>
      </c>
      <c r="B93" s="178" t="s">
        <v>25</v>
      </c>
      <c r="C93" s="178"/>
      <c r="D93" s="178"/>
      <c r="E93" s="178"/>
      <c r="F93" s="178"/>
      <c r="G93" s="178"/>
      <c r="H93" s="4">
        <v>4.1999999999999997E-3</v>
      </c>
      <c r="I93" s="39">
        <f>H93*$H$38</f>
        <v>7.1688119999999991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9" customFormat="1" x14ac:dyDescent="0.35">
      <c r="A94" s="37" t="s">
        <v>1</v>
      </c>
      <c r="B94" s="178" t="s">
        <v>36</v>
      </c>
      <c r="C94" s="178"/>
      <c r="D94" s="178"/>
      <c r="E94" s="178"/>
      <c r="F94" s="178"/>
      <c r="G94" s="178"/>
      <c r="H94" s="4">
        <f>8%*H93</f>
        <v>3.3599999999999998E-4</v>
      </c>
      <c r="I94" s="39">
        <f t="shared" ref="I94:I98" si="2">H94*$H$38</f>
        <v>0.57350495999999995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9" customFormat="1" x14ac:dyDescent="0.35">
      <c r="A95" s="37" t="s">
        <v>3</v>
      </c>
      <c r="B95" s="178" t="s">
        <v>69</v>
      </c>
      <c r="C95" s="178"/>
      <c r="D95" s="178"/>
      <c r="E95" s="178"/>
      <c r="F95" s="178"/>
      <c r="G95" s="178"/>
      <c r="H95" s="4">
        <v>3.4799999999999998E-2</v>
      </c>
      <c r="I95" s="39">
        <f t="shared" si="2"/>
        <v>59.398727999999991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35">
      <c r="A96" s="37" t="s">
        <v>5</v>
      </c>
      <c r="B96" s="178" t="s">
        <v>26</v>
      </c>
      <c r="C96" s="178"/>
      <c r="D96" s="178"/>
      <c r="E96" s="178"/>
      <c r="F96" s="178"/>
      <c r="G96" s="178"/>
      <c r="H96" s="94">
        <v>1.9400000000000001E-3</v>
      </c>
      <c r="I96" s="39">
        <f t="shared" si="2"/>
        <v>3.3113084000000002</v>
      </c>
    </row>
    <row r="97" spans="1:9" x14ac:dyDescent="0.35">
      <c r="A97" s="37" t="s">
        <v>27</v>
      </c>
      <c r="B97" s="244" t="s">
        <v>129</v>
      </c>
      <c r="C97" s="244"/>
      <c r="D97" s="244"/>
      <c r="E97" s="244"/>
      <c r="F97" s="244"/>
      <c r="G97" s="244"/>
      <c r="H97" s="4">
        <f>H67*H96</f>
        <v>6.8482000000000026E-4</v>
      </c>
      <c r="I97" s="39">
        <f t="shared" si="2"/>
        <v>1.1688918652000004</v>
      </c>
    </row>
    <row r="98" spans="1:9" x14ac:dyDescent="0.35">
      <c r="A98" s="37" t="s">
        <v>28</v>
      </c>
      <c r="B98" s="178" t="s">
        <v>60</v>
      </c>
      <c r="C98" s="178"/>
      <c r="D98" s="178"/>
      <c r="E98" s="178"/>
      <c r="F98" s="178"/>
      <c r="G98" s="178"/>
      <c r="H98" s="4">
        <f>8%*40%*H96</f>
        <v>6.2080000000000002E-5</v>
      </c>
      <c r="I98" s="39">
        <f t="shared" si="2"/>
        <v>0.1059618688</v>
      </c>
    </row>
    <row r="99" spans="1:9" x14ac:dyDescent="0.35">
      <c r="A99" s="183" t="s">
        <v>62</v>
      </c>
      <c r="B99" s="184"/>
      <c r="C99" s="184"/>
      <c r="D99" s="184"/>
      <c r="E99" s="184"/>
      <c r="F99" s="184"/>
      <c r="G99" s="184"/>
      <c r="H99" s="8">
        <f>SUM(H93:H98)</f>
        <v>4.2022899999999995E-2</v>
      </c>
      <c r="I99" s="40">
        <f>SUM(I93:I98)</f>
        <v>71.727207093999979</v>
      </c>
    </row>
    <row r="100" spans="1:9" x14ac:dyDescent="0.35">
      <c r="A100" s="238" t="s">
        <v>130</v>
      </c>
      <c r="B100" s="239"/>
      <c r="C100" s="239"/>
      <c r="D100" s="239"/>
      <c r="E100" s="239"/>
      <c r="F100" s="239"/>
      <c r="G100" s="239"/>
      <c r="H100" s="239"/>
      <c r="I100" s="240"/>
    </row>
    <row r="101" spans="1:9" x14ac:dyDescent="0.35">
      <c r="A101" s="189" t="s">
        <v>21</v>
      </c>
      <c r="B101" s="190"/>
      <c r="C101" s="190"/>
      <c r="D101" s="190"/>
      <c r="E101" s="190"/>
      <c r="F101" s="190"/>
      <c r="G101" s="190"/>
      <c r="H101" s="190" t="s">
        <v>67</v>
      </c>
      <c r="I101" s="191"/>
    </row>
    <row r="102" spans="1:9" x14ac:dyDescent="0.35">
      <c r="A102" s="203" t="s">
        <v>45</v>
      </c>
      <c r="B102" s="204"/>
      <c r="C102" s="204"/>
      <c r="D102" s="204"/>
      <c r="E102" s="204"/>
      <c r="F102" s="204"/>
      <c r="G102" s="204"/>
      <c r="H102" s="71" t="s">
        <v>9</v>
      </c>
      <c r="I102" s="38" t="s">
        <v>24</v>
      </c>
    </row>
    <row r="103" spans="1:9" x14ac:dyDescent="0.35">
      <c r="A103" s="86" t="s">
        <v>0</v>
      </c>
      <c r="B103" s="244" t="s">
        <v>131</v>
      </c>
      <c r="C103" s="244"/>
      <c r="D103" s="244"/>
      <c r="E103" s="244"/>
      <c r="F103" s="244"/>
      <c r="G103" s="244"/>
      <c r="H103" s="4">
        <v>6.9999999999999999E-4</v>
      </c>
      <c r="I103" s="39">
        <f t="shared" ref="I103:I106" si="3">H103*$H$38</f>
        <v>1.1948019999999999</v>
      </c>
    </row>
    <row r="104" spans="1:9" x14ac:dyDescent="0.35">
      <c r="A104" s="86" t="s">
        <v>1</v>
      </c>
      <c r="B104" s="244" t="s">
        <v>132</v>
      </c>
      <c r="C104" s="244"/>
      <c r="D104" s="244"/>
      <c r="E104" s="244"/>
      <c r="F104" s="244"/>
      <c r="G104" s="244"/>
      <c r="H104" s="76">
        <f>H67*H103</f>
        <v>2.4710000000000004E-4</v>
      </c>
      <c r="I104" s="39">
        <f t="shared" si="3"/>
        <v>0.42176510600000006</v>
      </c>
    </row>
    <row r="105" spans="1:9" x14ac:dyDescent="0.35">
      <c r="A105" s="87" t="s">
        <v>3</v>
      </c>
      <c r="B105" s="245" t="s">
        <v>133</v>
      </c>
      <c r="C105" s="246"/>
      <c r="D105" s="246"/>
      <c r="E105" s="246"/>
      <c r="F105" s="246"/>
      <c r="G105" s="247"/>
      <c r="H105" s="77">
        <v>0</v>
      </c>
      <c r="I105" s="39">
        <f t="shared" si="3"/>
        <v>0</v>
      </c>
    </row>
    <row r="106" spans="1:9" x14ac:dyDescent="0.35">
      <c r="A106" s="86" t="s">
        <v>5</v>
      </c>
      <c r="B106" s="248" t="s">
        <v>134</v>
      </c>
      <c r="C106" s="242"/>
      <c r="D106" s="242"/>
      <c r="E106" s="242"/>
      <c r="F106" s="242"/>
      <c r="G106" s="243"/>
      <c r="H106" s="76">
        <v>2.0000000000000001E-4</v>
      </c>
      <c r="I106" s="39">
        <f t="shared" si="3"/>
        <v>0.34137200000000001</v>
      </c>
    </row>
    <row r="107" spans="1:9" x14ac:dyDescent="0.35">
      <c r="A107" s="183" t="s">
        <v>62</v>
      </c>
      <c r="B107" s="184"/>
      <c r="C107" s="184"/>
      <c r="D107" s="184"/>
      <c r="E107" s="184"/>
      <c r="F107" s="184"/>
      <c r="G107" s="184"/>
      <c r="H107" s="8">
        <f>SUM(H103:H106)</f>
        <v>1.1471000000000001E-3</v>
      </c>
      <c r="I107" s="40">
        <f>SUM(I103:I106)</f>
        <v>1.957939106</v>
      </c>
    </row>
    <row r="108" spans="1:9" x14ac:dyDescent="0.35">
      <c r="A108" s="238" t="s">
        <v>135</v>
      </c>
      <c r="B108" s="239"/>
      <c r="C108" s="239"/>
      <c r="D108" s="239"/>
      <c r="E108" s="239"/>
      <c r="F108" s="239"/>
      <c r="G108" s="239"/>
      <c r="H108" s="239"/>
      <c r="I108" s="240"/>
    </row>
    <row r="109" spans="1:9" x14ac:dyDescent="0.35">
      <c r="A109" s="189" t="s">
        <v>21</v>
      </c>
      <c r="B109" s="190"/>
      <c r="C109" s="190"/>
      <c r="D109" s="190"/>
      <c r="E109" s="190"/>
      <c r="F109" s="190"/>
      <c r="G109" s="190"/>
      <c r="H109" s="190" t="s">
        <v>67</v>
      </c>
      <c r="I109" s="191"/>
    </row>
    <row r="110" spans="1:9" x14ac:dyDescent="0.35">
      <c r="A110" s="203" t="s">
        <v>45</v>
      </c>
      <c r="B110" s="204"/>
      <c r="C110" s="204"/>
      <c r="D110" s="204"/>
      <c r="E110" s="204"/>
      <c r="F110" s="204"/>
      <c r="G110" s="204"/>
      <c r="H110" s="71" t="s">
        <v>9</v>
      </c>
      <c r="I110" s="38" t="s">
        <v>24</v>
      </c>
    </row>
    <row r="111" spans="1:9" x14ac:dyDescent="0.35">
      <c r="A111" s="88" t="s">
        <v>0</v>
      </c>
      <c r="B111" s="249" t="s">
        <v>52</v>
      </c>
      <c r="C111" s="249"/>
      <c r="D111" s="249"/>
      <c r="E111" s="249"/>
      <c r="F111" s="249"/>
      <c r="G111" s="249"/>
      <c r="H111" s="4">
        <v>0</v>
      </c>
      <c r="I111" s="39">
        <v>0</v>
      </c>
    </row>
    <row r="112" spans="1:9" x14ac:dyDescent="0.35">
      <c r="A112" s="88" t="s">
        <v>1</v>
      </c>
      <c r="B112" s="241" t="s">
        <v>136</v>
      </c>
      <c r="C112" s="242"/>
      <c r="D112" s="242"/>
      <c r="E112" s="242"/>
      <c r="F112" s="242"/>
      <c r="G112" s="243"/>
      <c r="H112" s="4">
        <v>0</v>
      </c>
      <c r="I112" s="39">
        <v>0</v>
      </c>
    </row>
    <row r="113" spans="1:32" x14ac:dyDescent="0.35">
      <c r="A113" s="183" t="s">
        <v>62</v>
      </c>
      <c r="B113" s="184"/>
      <c r="C113" s="184"/>
      <c r="D113" s="184"/>
      <c r="E113" s="184"/>
      <c r="F113" s="184"/>
      <c r="G113" s="184"/>
      <c r="H113" s="8">
        <f>SUM(H109:H112)</f>
        <v>0</v>
      </c>
      <c r="I113" s="40">
        <f>SUM(I109:I112)</f>
        <v>0</v>
      </c>
    </row>
    <row r="114" spans="1:32" x14ac:dyDescent="0.35">
      <c r="A114" s="200" t="s">
        <v>137</v>
      </c>
      <c r="B114" s="201"/>
      <c r="C114" s="201"/>
      <c r="D114" s="201"/>
      <c r="E114" s="201"/>
      <c r="F114" s="201"/>
      <c r="G114" s="201"/>
      <c r="H114" s="201"/>
      <c r="I114" s="202"/>
    </row>
    <row r="115" spans="1:32" x14ac:dyDescent="0.35">
      <c r="A115" s="189" t="s">
        <v>21</v>
      </c>
      <c r="B115" s="190"/>
      <c r="C115" s="190"/>
      <c r="D115" s="190"/>
      <c r="E115" s="190"/>
      <c r="F115" s="190"/>
      <c r="G115" s="190"/>
      <c r="H115" s="190" t="s">
        <v>67</v>
      </c>
      <c r="I115" s="191"/>
    </row>
    <row r="116" spans="1:32" x14ac:dyDescent="0.35">
      <c r="A116" s="203" t="s">
        <v>45</v>
      </c>
      <c r="B116" s="204"/>
      <c r="C116" s="204"/>
      <c r="D116" s="204"/>
      <c r="E116" s="204"/>
      <c r="F116" s="204"/>
      <c r="G116" s="204"/>
      <c r="H116" s="71" t="s">
        <v>9</v>
      </c>
      <c r="I116" s="38" t="s">
        <v>24</v>
      </c>
    </row>
    <row r="117" spans="1:32" x14ac:dyDescent="0.35">
      <c r="A117" s="89" t="s">
        <v>37</v>
      </c>
      <c r="B117" s="205" t="s">
        <v>143</v>
      </c>
      <c r="C117" s="205"/>
      <c r="D117" s="205"/>
      <c r="E117" s="205"/>
      <c r="F117" s="205"/>
      <c r="G117" s="205"/>
      <c r="H117" s="4">
        <f>H67</f>
        <v>0.35300000000000009</v>
      </c>
      <c r="I117" s="39">
        <f>I67</f>
        <v>602.52157999999997</v>
      </c>
    </row>
    <row r="118" spans="1:32" x14ac:dyDescent="0.35">
      <c r="A118" s="89" t="s">
        <v>38</v>
      </c>
      <c r="B118" s="205" t="s">
        <v>144</v>
      </c>
      <c r="C118" s="205"/>
      <c r="D118" s="205"/>
      <c r="E118" s="205"/>
      <c r="F118" s="205"/>
      <c r="G118" s="205"/>
      <c r="H118" s="4">
        <f>H76</f>
        <v>0.26302320000000001</v>
      </c>
      <c r="I118" s="39">
        <f>I76</f>
        <v>448.94377915199999</v>
      </c>
    </row>
    <row r="119" spans="1:32" x14ac:dyDescent="0.35">
      <c r="A119" s="89" t="s">
        <v>142</v>
      </c>
      <c r="B119" s="205" t="s">
        <v>145</v>
      </c>
      <c r="C119" s="205"/>
      <c r="D119" s="205"/>
      <c r="E119" s="205"/>
      <c r="F119" s="205"/>
      <c r="G119" s="205"/>
      <c r="H119" s="4">
        <f>H89</f>
        <v>4.0725299999999999E-2</v>
      </c>
      <c r="I119" s="39">
        <f>I89</f>
        <v>69.512385557999991</v>
      </c>
    </row>
    <row r="120" spans="1:32" x14ac:dyDescent="0.35">
      <c r="A120" s="89" t="s">
        <v>146</v>
      </c>
      <c r="B120" s="205" t="s">
        <v>147</v>
      </c>
      <c r="C120" s="205"/>
      <c r="D120" s="205"/>
      <c r="E120" s="205"/>
      <c r="F120" s="205"/>
      <c r="G120" s="205"/>
      <c r="H120" s="4">
        <f>H99</f>
        <v>4.2022899999999995E-2</v>
      </c>
      <c r="I120" s="39">
        <f>I99</f>
        <v>71.727207093999979</v>
      </c>
    </row>
    <row r="121" spans="1:32" x14ac:dyDescent="0.35">
      <c r="A121" s="89" t="s">
        <v>148</v>
      </c>
      <c r="B121" s="205" t="s">
        <v>149</v>
      </c>
      <c r="C121" s="205"/>
      <c r="D121" s="205"/>
      <c r="E121" s="205"/>
      <c r="F121" s="205"/>
      <c r="G121" s="205"/>
      <c r="H121" s="4">
        <f>H107</f>
        <v>1.1471000000000001E-3</v>
      </c>
      <c r="I121" s="39">
        <f>I107</f>
        <v>1.957939106</v>
      </c>
    </row>
    <row r="122" spans="1:32" x14ac:dyDescent="0.35">
      <c r="A122" s="89" t="s">
        <v>150</v>
      </c>
      <c r="B122" s="205" t="s">
        <v>52</v>
      </c>
      <c r="C122" s="205"/>
      <c r="D122" s="205"/>
      <c r="E122" s="205"/>
      <c r="F122" s="205"/>
      <c r="G122" s="205"/>
      <c r="H122" s="4">
        <f>H113</f>
        <v>0</v>
      </c>
      <c r="I122" s="39">
        <f>I113</f>
        <v>0</v>
      </c>
    </row>
    <row r="123" spans="1:32" x14ac:dyDescent="0.35">
      <c r="A123" s="183" t="s">
        <v>62</v>
      </c>
      <c r="B123" s="184"/>
      <c r="C123" s="184"/>
      <c r="D123" s="184"/>
      <c r="E123" s="184"/>
      <c r="F123" s="184"/>
      <c r="G123" s="184"/>
      <c r="H123" s="8">
        <f>SUM(H117:H122)</f>
        <v>0.6999185</v>
      </c>
      <c r="I123" s="40">
        <f>SUM(I117:I122)</f>
        <v>1194.66289091</v>
      </c>
    </row>
    <row r="124" spans="1:32" s="9" customFormat="1" x14ac:dyDescent="0.35">
      <c r="A124" s="70"/>
      <c r="B124" s="196"/>
      <c r="C124" s="196"/>
      <c r="D124" s="196"/>
      <c r="E124" s="196"/>
      <c r="F124" s="196"/>
      <c r="G124" s="196"/>
      <c r="H124" s="196"/>
      <c r="I124" s="199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s="9" customFormat="1" ht="16" thickBot="1" x14ac:dyDescent="0.4">
      <c r="A125" s="192" t="s">
        <v>161</v>
      </c>
      <c r="B125" s="193"/>
      <c r="C125" s="193"/>
      <c r="D125" s="193"/>
      <c r="E125" s="193"/>
      <c r="F125" s="193"/>
      <c r="G125" s="193"/>
      <c r="H125" s="47"/>
      <c r="I125" s="48">
        <f>H38+H47+H54+I123</f>
        <v>3566.2612909099998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6" thickBot="1" x14ac:dyDescent="0.4">
      <c r="A126" s="157" t="s">
        <v>160</v>
      </c>
      <c r="B126" s="158"/>
      <c r="C126" s="158"/>
      <c r="D126" s="158"/>
      <c r="E126" s="158"/>
      <c r="F126" s="158"/>
      <c r="G126" s="158"/>
      <c r="H126" s="158"/>
      <c r="I126" s="159"/>
    </row>
    <row r="127" spans="1:32" x14ac:dyDescent="0.35">
      <c r="A127" s="194" t="s">
        <v>21</v>
      </c>
      <c r="B127" s="121"/>
      <c r="C127" s="121"/>
      <c r="D127" s="121"/>
      <c r="E127" s="121"/>
      <c r="F127" s="121"/>
      <c r="G127" s="121"/>
      <c r="H127" s="121" t="s">
        <v>67</v>
      </c>
      <c r="I127" s="122"/>
    </row>
    <row r="128" spans="1:32" x14ac:dyDescent="0.35">
      <c r="A128" s="115" t="s">
        <v>45</v>
      </c>
      <c r="B128" s="116"/>
      <c r="C128" s="116"/>
      <c r="D128" s="116"/>
      <c r="E128" s="116"/>
      <c r="F128" s="116"/>
      <c r="G128" s="116"/>
      <c r="H128" s="10" t="s">
        <v>9</v>
      </c>
      <c r="I128" s="42" t="s">
        <v>24</v>
      </c>
    </row>
    <row r="129" spans="1:14" x14ac:dyDescent="0.35">
      <c r="A129" s="90" t="s">
        <v>0</v>
      </c>
      <c r="B129" s="213" t="s">
        <v>151</v>
      </c>
      <c r="C129" s="213"/>
      <c r="D129" s="213"/>
      <c r="E129" s="213"/>
      <c r="F129" s="213"/>
      <c r="G129" s="213"/>
      <c r="H129" s="6">
        <v>0.02</v>
      </c>
      <c r="I129" s="72">
        <f>H129*$I$125</f>
        <v>71.325225818199996</v>
      </c>
    </row>
    <row r="130" spans="1:14" x14ac:dyDescent="0.35">
      <c r="A130" s="90" t="s">
        <v>1</v>
      </c>
      <c r="B130" s="213" t="s">
        <v>17</v>
      </c>
      <c r="C130" s="213"/>
      <c r="D130" s="213"/>
      <c r="E130" s="213"/>
      <c r="F130" s="213"/>
      <c r="G130" s="213"/>
      <c r="H130" s="6">
        <v>2.8000000000000001E-2</v>
      </c>
      <c r="I130" s="72">
        <f>H130*($I$129+$I$125)</f>
        <v>101.85242246838961</v>
      </c>
    </row>
    <row r="131" spans="1:14" x14ac:dyDescent="0.35">
      <c r="A131" s="89" t="s">
        <v>3</v>
      </c>
      <c r="B131" s="214" t="s">
        <v>152</v>
      </c>
      <c r="C131" s="215"/>
      <c r="D131" s="215"/>
      <c r="E131" s="215"/>
      <c r="F131" s="215"/>
      <c r="G131" s="216"/>
      <c r="H131" s="6">
        <v>0.03</v>
      </c>
      <c r="I131" s="44">
        <f>(SUM($I$125+$I$129+$I$130)*H131)/(100%-(SUM($H$131:$H$133)))</f>
        <v>122.80587649249884</v>
      </c>
    </row>
    <row r="132" spans="1:14" x14ac:dyDescent="0.35">
      <c r="A132" s="89" t="s">
        <v>5</v>
      </c>
      <c r="B132" s="214" t="s">
        <v>153</v>
      </c>
      <c r="C132" s="215"/>
      <c r="D132" s="215"/>
      <c r="E132" s="215"/>
      <c r="F132" s="215"/>
      <c r="G132" s="216"/>
      <c r="H132" s="11">
        <v>6.4999999999999997E-3</v>
      </c>
      <c r="I132" s="44">
        <f>(SUM($I$125+$I$129+$I$130)*H132)/(100%-(SUM($H$131:$H$133)))</f>
        <v>26.607939906708079</v>
      </c>
    </row>
    <row r="133" spans="1:14" x14ac:dyDescent="0.35">
      <c r="A133" s="89" t="s">
        <v>27</v>
      </c>
      <c r="B133" s="214" t="s">
        <v>87</v>
      </c>
      <c r="C133" s="215"/>
      <c r="D133" s="215"/>
      <c r="E133" s="215"/>
      <c r="F133" s="215"/>
      <c r="G133" s="216"/>
      <c r="H133" s="12">
        <v>0.05</v>
      </c>
      <c r="I133" s="44">
        <f>(SUM($I$125+$I$129+$I$130)*H133)/(100%-(SUM($H$131:$H$133)))</f>
        <v>204.67646082083141</v>
      </c>
    </row>
    <row r="134" spans="1:14" x14ac:dyDescent="0.35">
      <c r="A134" s="183" t="s">
        <v>62</v>
      </c>
      <c r="B134" s="184"/>
      <c r="C134" s="184"/>
      <c r="D134" s="184"/>
      <c r="E134" s="184"/>
      <c r="F134" s="184"/>
      <c r="G134" s="184"/>
      <c r="H134" s="13">
        <f>SUM(H129:H133)</f>
        <v>0.13450000000000001</v>
      </c>
      <c r="I134" s="45">
        <f>SUM(I129:I133)</f>
        <v>527.26792550662788</v>
      </c>
      <c r="N134" s="20"/>
    </row>
    <row r="135" spans="1:14" ht="16" thickBot="1" x14ac:dyDescent="0.4">
      <c r="A135" s="229" t="s">
        <v>92</v>
      </c>
      <c r="B135" s="230"/>
      <c r="C135" s="230"/>
      <c r="D135" s="230"/>
      <c r="E135" s="230"/>
      <c r="F135" s="230"/>
      <c r="G135" s="231"/>
      <c r="H135" s="49">
        <f>(H129+100%)*(H130+100%)/(100%-(SUM(H131:H133)))-100%</f>
        <v>0.14784893267651888</v>
      </c>
      <c r="I135" s="50">
        <f>H135*SUM($I$125)</f>
        <v>527.26792550662788</v>
      </c>
    </row>
    <row r="136" spans="1:14" ht="16" thickBot="1" x14ac:dyDescent="0.4">
      <c r="A136" s="206" t="s">
        <v>78</v>
      </c>
      <c r="B136" s="207"/>
      <c r="C136" s="207"/>
      <c r="D136" s="207"/>
      <c r="E136" s="207"/>
      <c r="F136" s="207"/>
      <c r="G136" s="207"/>
      <c r="H136" s="207"/>
      <c r="I136" s="208"/>
    </row>
    <row r="137" spans="1:14" x14ac:dyDescent="0.35">
      <c r="A137" s="51" t="s">
        <v>79</v>
      </c>
      <c r="B137" s="52"/>
      <c r="C137" s="52"/>
      <c r="D137" s="52"/>
      <c r="E137" s="52"/>
      <c r="F137" s="52"/>
      <c r="G137" s="52"/>
      <c r="H137" s="52"/>
      <c r="I137" s="53"/>
    </row>
    <row r="138" spans="1:14" x14ac:dyDescent="0.35">
      <c r="A138" s="209" t="s">
        <v>21</v>
      </c>
      <c r="B138" s="142"/>
      <c r="C138" s="142"/>
      <c r="D138" s="142"/>
      <c r="E138" s="142"/>
      <c r="F138" s="142"/>
      <c r="G138" s="142"/>
      <c r="H138" s="142" t="s">
        <v>67</v>
      </c>
      <c r="I138" s="143"/>
    </row>
    <row r="139" spans="1:14" x14ac:dyDescent="0.35">
      <c r="A139" s="46" t="s">
        <v>0</v>
      </c>
      <c r="B139" s="210" t="s">
        <v>155</v>
      </c>
      <c r="C139" s="210"/>
      <c r="D139" s="210"/>
      <c r="E139" s="210"/>
      <c r="F139" s="210"/>
      <c r="G139" s="210"/>
      <c r="H139" s="211">
        <f>H38</f>
        <v>1706.86</v>
      </c>
      <c r="I139" s="212"/>
    </row>
    <row r="140" spans="1:14" x14ac:dyDescent="0.35">
      <c r="A140" s="46" t="s">
        <v>1</v>
      </c>
      <c r="B140" s="210" t="s">
        <v>159</v>
      </c>
      <c r="C140" s="210"/>
      <c r="D140" s="210"/>
      <c r="E140" s="210"/>
      <c r="F140" s="210"/>
      <c r="G140" s="210"/>
      <c r="H140" s="211">
        <f>H47</f>
        <v>644.5684</v>
      </c>
      <c r="I140" s="212"/>
    </row>
    <row r="141" spans="1:14" x14ac:dyDescent="0.35">
      <c r="A141" s="46" t="s">
        <v>3</v>
      </c>
      <c r="B141" s="210" t="s">
        <v>156</v>
      </c>
      <c r="C141" s="210"/>
      <c r="D141" s="210"/>
      <c r="E141" s="210"/>
      <c r="F141" s="210"/>
      <c r="G141" s="210"/>
      <c r="H141" s="211">
        <f>H54</f>
        <v>20.170000000000002</v>
      </c>
      <c r="I141" s="212"/>
    </row>
    <row r="142" spans="1:14" x14ac:dyDescent="0.35">
      <c r="A142" s="46" t="s">
        <v>5</v>
      </c>
      <c r="B142" s="210" t="s">
        <v>157</v>
      </c>
      <c r="C142" s="210"/>
      <c r="D142" s="210"/>
      <c r="E142" s="210"/>
      <c r="F142" s="210"/>
      <c r="G142" s="210"/>
      <c r="H142" s="211">
        <f>I123</f>
        <v>1194.66289091</v>
      </c>
      <c r="I142" s="212"/>
    </row>
    <row r="143" spans="1:14" ht="16" thickBot="1" x14ac:dyDescent="0.4">
      <c r="A143" s="46" t="s">
        <v>27</v>
      </c>
      <c r="B143" s="210" t="s">
        <v>158</v>
      </c>
      <c r="C143" s="210"/>
      <c r="D143" s="210"/>
      <c r="E143" s="210"/>
      <c r="F143" s="210"/>
      <c r="G143" s="210"/>
      <c r="H143" s="211">
        <f>I134</f>
        <v>527.26792550662788</v>
      </c>
      <c r="I143" s="212"/>
    </row>
    <row r="144" spans="1:14" ht="16" thickBot="1" x14ac:dyDescent="0.4">
      <c r="A144" s="55" t="s">
        <v>28</v>
      </c>
      <c r="B144" s="220" t="s">
        <v>100</v>
      </c>
      <c r="C144" s="221"/>
      <c r="D144" s="221"/>
      <c r="E144" s="221"/>
      <c r="F144" s="221"/>
      <c r="G144" s="221"/>
      <c r="H144" s="222">
        <f>SUM(H139:I143)</f>
        <v>4093.5292164166276</v>
      </c>
      <c r="I144" s="223"/>
    </row>
    <row r="145" spans="1:13" ht="16" thickBot="1" x14ac:dyDescent="0.4">
      <c r="A145" s="54" t="s">
        <v>31</v>
      </c>
      <c r="B145" s="224" t="s">
        <v>93</v>
      </c>
      <c r="C145" s="224"/>
      <c r="D145" s="224"/>
      <c r="E145" s="224"/>
      <c r="F145" s="224"/>
      <c r="G145" s="224"/>
      <c r="H145" s="225">
        <f>$E$26</f>
        <v>1</v>
      </c>
      <c r="I145" s="226"/>
    </row>
    <row r="146" spans="1:13" ht="16" thickBot="1" x14ac:dyDescent="0.4">
      <c r="A146" s="55" t="s">
        <v>32</v>
      </c>
      <c r="B146" s="220" t="s">
        <v>94</v>
      </c>
      <c r="C146" s="221"/>
      <c r="D146" s="221"/>
      <c r="E146" s="221"/>
      <c r="F146" s="221"/>
      <c r="G146" s="221"/>
      <c r="H146" s="227">
        <f>$H$144*$H$145</f>
        <v>4093.5292164166276</v>
      </c>
      <c r="I146" s="228"/>
      <c r="M146" s="19"/>
    </row>
    <row r="147" spans="1:13" x14ac:dyDescent="0.35">
      <c r="M147" s="19"/>
    </row>
    <row r="148" spans="1:13" s="1" customFormat="1" ht="16" thickBot="1" x14ac:dyDescent="0.4">
      <c r="A148" s="2"/>
      <c r="B148" s="2"/>
      <c r="C148" s="2"/>
      <c r="D148" s="2"/>
      <c r="E148" s="2"/>
      <c r="F148" s="21" t="s">
        <v>95</v>
      </c>
      <c r="G148" s="22"/>
      <c r="H148" s="23"/>
      <c r="I148" s="2"/>
    </row>
    <row r="149" spans="1:13" s="1" customFormat="1" ht="16" thickBot="1" x14ac:dyDescent="0.4">
      <c r="A149" s="2"/>
      <c r="B149" s="217" t="s">
        <v>180</v>
      </c>
      <c r="C149" s="218"/>
      <c r="D149" s="219"/>
      <c r="E149" s="2"/>
      <c r="F149" s="78" t="s">
        <v>101</v>
      </c>
      <c r="G149" s="17"/>
      <c r="H149" s="79">
        <f>H144</f>
        <v>4093.5292164166276</v>
      </c>
      <c r="I149" s="80"/>
    </row>
    <row r="150" spans="1:13" s="1" customFormat="1" x14ac:dyDescent="0.35">
      <c r="A150" s="2"/>
      <c r="B150" s="2"/>
      <c r="C150" s="2"/>
      <c r="D150" s="2"/>
      <c r="E150" s="2"/>
      <c r="F150" s="78" t="s">
        <v>154</v>
      </c>
      <c r="G150" s="17"/>
      <c r="H150" s="79">
        <v>4026.94</v>
      </c>
      <c r="I150" s="2"/>
    </row>
    <row r="151" spans="1:13" s="1" customFormat="1" x14ac:dyDescent="0.35">
      <c r="A151" s="2"/>
      <c r="B151" s="2"/>
      <c r="C151" s="2"/>
      <c r="D151" s="2"/>
      <c r="E151" s="2"/>
      <c r="F151" s="81" t="s">
        <v>102</v>
      </c>
      <c r="G151" s="82"/>
      <c r="H151" s="83">
        <f>H149-H150</f>
        <v>66.589216416627551</v>
      </c>
      <c r="I151" s="2"/>
    </row>
    <row r="152" spans="1:13" s="1" customFormat="1" x14ac:dyDescent="0.35">
      <c r="A152" s="24"/>
      <c r="B152" s="24"/>
      <c r="C152" s="24"/>
      <c r="D152" s="24"/>
      <c r="E152" s="2"/>
      <c r="F152" s="2"/>
      <c r="G152" s="84"/>
      <c r="H152" s="84"/>
      <c r="I152" s="85"/>
    </row>
    <row r="153" spans="1:13" x14ac:dyDescent="0.35">
      <c r="D153" s="25"/>
      <c r="E153" s="24"/>
      <c r="F153" s="24"/>
      <c r="G153" s="24"/>
      <c r="H153" s="24"/>
      <c r="I153" s="24"/>
      <c r="J153" s="24"/>
      <c r="K153" s="24"/>
    </row>
    <row r="154" spans="1:13" ht="18" customHeight="1" x14ac:dyDescent="0.35">
      <c r="D154" s="25"/>
      <c r="E154" s="24"/>
      <c r="F154" s="24"/>
      <c r="G154" s="24"/>
      <c r="H154" s="24"/>
      <c r="I154" s="24"/>
      <c r="J154" s="25"/>
      <c r="K154" s="25"/>
    </row>
  </sheetData>
  <mergeCells count="206"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A39:I39"/>
    <mergeCell ref="A40:G40"/>
    <mergeCell ref="H40:I40"/>
    <mergeCell ref="B41:G41"/>
    <mergeCell ref="H41:I41"/>
    <mergeCell ref="B42:G42"/>
    <mergeCell ref="H42:I42"/>
    <mergeCell ref="B36:G36"/>
    <mergeCell ref="H36:I36"/>
    <mergeCell ref="B37:G37"/>
    <mergeCell ref="H37:I37"/>
    <mergeCell ref="A38:G38"/>
    <mergeCell ref="H38:I38"/>
    <mergeCell ref="B46:G46"/>
    <mergeCell ref="H46:I46"/>
    <mergeCell ref="A47:G47"/>
    <mergeCell ref="H47:I47"/>
    <mergeCell ref="A48:I48"/>
    <mergeCell ref="A49:G49"/>
    <mergeCell ref="H49:I49"/>
    <mergeCell ref="B43:G43"/>
    <mergeCell ref="H43:I43"/>
    <mergeCell ref="B44:G44"/>
    <mergeCell ref="H44:I44"/>
    <mergeCell ref="B45:G45"/>
    <mergeCell ref="H45:I45"/>
    <mergeCell ref="B53:G53"/>
    <mergeCell ref="H53:I53"/>
    <mergeCell ref="A54:G54"/>
    <mergeCell ref="H54:I54"/>
    <mergeCell ref="A55:I55"/>
    <mergeCell ref="A56:I56"/>
    <mergeCell ref="B50:G50"/>
    <mergeCell ref="H50:I50"/>
    <mergeCell ref="B51:G51"/>
    <mergeCell ref="H51:I51"/>
    <mergeCell ref="B52:G52"/>
    <mergeCell ref="H52:I52"/>
    <mergeCell ref="B62:G62"/>
    <mergeCell ref="B63:G63"/>
    <mergeCell ref="B64:G64"/>
    <mergeCell ref="B65:G65"/>
    <mergeCell ref="B66:G66"/>
    <mergeCell ref="A67:G67"/>
    <mergeCell ref="A57:G57"/>
    <mergeCell ref="H57:I57"/>
    <mergeCell ref="A58:G58"/>
    <mergeCell ref="B59:G59"/>
    <mergeCell ref="B60:G60"/>
    <mergeCell ref="B61:G61"/>
    <mergeCell ref="B73:G73"/>
    <mergeCell ref="A74:G74"/>
    <mergeCell ref="B75:G75"/>
    <mergeCell ref="A76:G76"/>
    <mergeCell ref="A77:I77"/>
    <mergeCell ref="A78:I78"/>
    <mergeCell ref="A68:I68"/>
    <mergeCell ref="A69:G69"/>
    <mergeCell ref="H69:I69"/>
    <mergeCell ref="A70:G70"/>
    <mergeCell ref="B71:G71"/>
    <mergeCell ref="B72:G72"/>
    <mergeCell ref="B84:G84"/>
    <mergeCell ref="B85:G85"/>
    <mergeCell ref="B86:G86"/>
    <mergeCell ref="A87:G87"/>
    <mergeCell ref="B88:G88"/>
    <mergeCell ref="A89:G89"/>
    <mergeCell ref="A79:G79"/>
    <mergeCell ref="H79:I79"/>
    <mergeCell ref="A80:G80"/>
    <mergeCell ref="B81:G81"/>
    <mergeCell ref="B82:G82"/>
    <mergeCell ref="B83:G83"/>
    <mergeCell ref="B95:G95"/>
    <mergeCell ref="B96:G96"/>
    <mergeCell ref="B97:G97"/>
    <mergeCell ref="B98:G98"/>
    <mergeCell ref="A99:G99"/>
    <mergeCell ref="A100:I100"/>
    <mergeCell ref="A90:I90"/>
    <mergeCell ref="A91:G91"/>
    <mergeCell ref="H91:I91"/>
    <mergeCell ref="A92:G92"/>
    <mergeCell ref="B93:G93"/>
    <mergeCell ref="B94:G94"/>
    <mergeCell ref="B106:G106"/>
    <mergeCell ref="A107:G107"/>
    <mergeCell ref="A108:I108"/>
    <mergeCell ref="A109:G109"/>
    <mergeCell ref="H109:I109"/>
    <mergeCell ref="A110:G110"/>
    <mergeCell ref="A101:G101"/>
    <mergeCell ref="H101:I101"/>
    <mergeCell ref="A102:G102"/>
    <mergeCell ref="B103:G103"/>
    <mergeCell ref="B104:G104"/>
    <mergeCell ref="B105:G105"/>
    <mergeCell ref="A116:G116"/>
    <mergeCell ref="B117:G117"/>
    <mergeCell ref="B118:G118"/>
    <mergeCell ref="B119:G119"/>
    <mergeCell ref="B120:G120"/>
    <mergeCell ref="B121:G121"/>
    <mergeCell ref="B111:G111"/>
    <mergeCell ref="B112:G112"/>
    <mergeCell ref="A113:G113"/>
    <mergeCell ref="A114:I114"/>
    <mergeCell ref="A115:G115"/>
    <mergeCell ref="H115:I115"/>
    <mergeCell ref="A128:G128"/>
    <mergeCell ref="B129:G129"/>
    <mergeCell ref="B130:G130"/>
    <mergeCell ref="B131:G131"/>
    <mergeCell ref="B132:G132"/>
    <mergeCell ref="B133:G133"/>
    <mergeCell ref="B122:G122"/>
    <mergeCell ref="A123:G123"/>
    <mergeCell ref="B124:I124"/>
    <mergeCell ref="A125:G125"/>
    <mergeCell ref="A126:I126"/>
    <mergeCell ref="A127:G127"/>
    <mergeCell ref="H127:I127"/>
    <mergeCell ref="B140:G140"/>
    <mergeCell ref="H140:I140"/>
    <mergeCell ref="B141:G141"/>
    <mergeCell ref="H141:I141"/>
    <mergeCell ref="B142:G142"/>
    <mergeCell ref="H142:I142"/>
    <mergeCell ref="A134:G134"/>
    <mergeCell ref="A135:G135"/>
    <mergeCell ref="A136:I136"/>
    <mergeCell ref="A138:G138"/>
    <mergeCell ref="H138:I138"/>
    <mergeCell ref="B139:G139"/>
    <mergeCell ref="H139:I139"/>
    <mergeCell ref="B146:G146"/>
    <mergeCell ref="H146:I146"/>
    <mergeCell ref="B149:D149"/>
    <mergeCell ref="B143:G143"/>
    <mergeCell ref="H143:I143"/>
    <mergeCell ref="B144:G144"/>
    <mergeCell ref="H144:I144"/>
    <mergeCell ref="B145:G145"/>
    <mergeCell ref="H145:I145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142" zoomScale="115" zoomScaleNormal="115" workbookViewId="0">
      <selection activeCell="K148" sqref="K148"/>
    </sheetView>
  </sheetViews>
  <sheetFormatPr defaultColWidth="12.54296875" defaultRowHeight="15.5" x14ac:dyDescent="0.35"/>
  <cols>
    <col min="1" max="1" width="12.54296875" style="2"/>
    <col min="2" max="2" width="20.453125" style="2" customWidth="1"/>
    <col min="3" max="5" width="12.54296875" style="2"/>
    <col min="6" max="6" width="18.54296875" style="2" customWidth="1"/>
    <col min="7" max="7" width="16.1796875" style="2" customWidth="1"/>
    <col min="8" max="8" width="20.81640625" style="2" customWidth="1"/>
    <col min="9" max="9" width="18.81640625" style="2" customWidth="1"/>
    <col min="10" max="10" width="19.1796875" style="2" bestFit="1" customWidth="1"/>
    <col min="11" max="16384" width="12.54296875" style="2"/>
  </cols>
  <sheetData>
    <row r="1" spans="1:9" ht="22.5" customHeight="1" x14ac:dyDescent="0.35">
      <c r="A1" s="26"/>
      <c r="B1" s="27"/>
      <c r="C1" s="99" t="s">
        <v>19</v>
      </c>
      <c r="D1" s="100"/>
      <c r="E1" s="100"/>
      <c r="F1" s="100"/>
      <c r="G1" s="100"/>
      <c r="H1" s="100"/>
      <c r="I1" s="101"/>
    </row>
    <row r="2" spans="1:9" ht="22.5" customHeight="1" x14ac:dyDescent="0.35">
      <c r="A2" s="28"/>
      <c r="B2" s="3"/>
      <c r="C2" s="102" t="s">
        <v>84</v>
      </c>
      <c r="D2" s="103"/>
      <c r="E2" s="103"/>
      <c r="F2" s="103"/>
      <c r="G2" s="103"/>
      <c r="H2" s="103"/>
      <c r="I2" s="104"/>
    </row>
    <row r="3" spans="1:9" ht="22.5" customHeight="1" x14ac:dyDescent="0.35">
      <c r="A3" s="28"/>
      <c r="B3" s="3"/>
      <c r="C3" s="102" t="s">
        <v>90</v>
      </c>
      <c r="D3" s="103"/>
      <c r="E3" s="103"/>
      <c r="F3" s="103"/>
      <c r="G3" s="103"/>
      <c r="H3" s="103"/>
      <c r="I3" s="104"/>
    </row>
    <row r="4" spans="1:9" ht="22.5" customHeight="1" thickBot="1" x14ac:dyDescent="0.4">
      <c r="A4" s="28"/>
      <c r="B4" s="3"/>
      <c r="C4" s="105" t="s">
        <v>71</v>
      </c>
      <c r="D4" s="106"/>
      <c r="E4" s="106"/>
      <c r="F4" s="106"/>
      <c r="G4" s="106"/>
      <c r="H4" s="106"/>
      <c r="I4" s="107"/>
    </row>
    <row r="5" spans="1:9" ht="18" customHeight="1" thickBot="1" x14ac:dyDescent="0.4">
      <c r="A5" s="108" t="s">
        <v>70</v>
      </c>
      <c r="B5" s="109"/>
      <c r="C5" s="109"/>
      <c r="D5" s="109"/>
      <c r="E5" s="109"/>
      <c r="F5" s="109"/>
      <c r="G5" s="109"/>
      <c r="H5" s="109"/>
      <c r="I5" s="110"/>
    </row>
    <row r="6" spans="1:9" x14ac:dyDescent="0.35">
      <c r="A6" s="119" t="s">
        <v>39</v>
      </c>
      <c r="B6" s="120"/>
      <c r="C6" s="120"/>
      <c r="D6" s="120"/>
      <c r="E6" s="121" t="s">
        <v>178</v>
      </c>
      <c r="F6" s="121"/>
      <c r="G6" s="121"/>
      <c r="H6" s="121"/>
      <c r="I6" s="122"/>
    </row>
    <row r="7" spans="1:9" x14ac:dyDescent="0.35">
      <c r="A7" s="111" t="s">
        <v>54</v>
      </c>
      <c r="B7" s="112"/>
      <c r="C7" s="112"/>
      <c r="D7" s="112"/>
      <c r="E7" s="113" t="s">
        <v>82</v>
      </c>
      <c r="F7" s="113"/>
      <c r="G7" s="113"/>
      <c r="H7" s="113"/>
      <c r="I7" s="114"/>
    </row>
    <row r="8" spans="1:9" x14ac:dyDescent="0.35">
      <c r="A8" s="115" t="s">
        <v>30</v>
      </c>
      <c r="B8" s="116"/>
      <c r="C8" s="116"/>
      <c r="D8" s="116"/>
      <c r="E8" s="123" t="s">
        <v>80</v>
      </c>
      <c r="F8" s="123"/>
      <c r="G8" s="123"/>
      <c r="H8" s="123"/>
      <c r="I8" s="124"/>
    </row>
    <row r="9" spans="1:9" x14ac:dyDescent="0.35">
      <c r="A9" s="111" t="s">
        <v>88</v>
      </c>
      <c r="B9" s="112"/>
      <c r="C9" s="112"/>
      <c r="D9" s="112"/>
      <c r="E9" s="113" t="s">
        <v>171</v>
      </c>
      <c r="F9" s="113"/>
      <c r="G9" s="113"/>
      <c r="H9" s="113"/>
      <c r="I9" s="114"/>
    </row>
    <row r="10" spans="1:9" x14ac:dyDescent="0.35">
      <c r="A10" s="115" t="s">
        <v>50</v>
      </c>
      <c r="B10" s="116"/>
      <c r="C10" s="116"/>
      <c r="D10" s="116"/>
      <c r="E10" s="117" t="s">
        <v>83</v>
      </c>
      <c r="F10" s="117"/>
      <c r="G10" s="117"/>
      <c r="H10" s="117"/>
      <c r="I10" s="118"/>
    </row>
    <row r="11" spans="1:9" x14ac:dyDescent="0.35">
      <c r="A11" s="111" t="s">
        <v>53</v>
      </c>
      <c r="B11" s="112"/>
      <c r="C11" s="112"/>
      <c r="D11" s="112"/>
      <c r="E11" s="113" t="s">
        <v>83</v>
      </c>
      <c r="F11" s="113"/>
      <c r="G11" s="113"/>
      <c r="H11" s="113"/>
      <c r="I11" s="114"/>
    </row>
    <row r="12" spans="1:9" x14ac:dyDescent="0.35">
      <c r="A12" s="115" t="s">
        <v>55</v>
      </c>
      <c r="B12" s="116"/>
      <c r="C12" s="116"/>
      <c r="D12" s="116"/>
      <c r="E12" s="142" t="s">
        <v>117</v>
      </c>
      <c r="F12" s="142"/>
      <c r="G12" s="142"/>
      <c r="H12" s="142"/>
      <c r="I12" s="143"/>
    </row>
    <row r="13" spans="1:9" x14ac:dyDescent="0.35">
      <c r="A13" s="29" t="s">
        <v>68</v>
      </c>
      <c r="B13" s="14"/>
      <c r="C13" s="14"/>
      <c r="D13" s="14"/>
      <c r="E13" s="14"/>
      <c r="F13" s="14"/>
      <c r="G13" s="15"/>
      <c r="H13" s="144" t="s">
        <v>83</v>
      </c>
      <c r="I13" s="145"/>
    </row>
    <row r="14" spans="1:9" x14ac:dyDescent="0.35">
      <c r="A14" s="30" t="s">
        <v>65</v>
      </c>
      <c r="B14" s="16"/>
      <c r="C14" s="16"/>
      <c r="D14" s="16"/>
      <c r="E14" s="16"/>
      <c r="F14" s="16"/>
      <c r="G14" s="17"/>
      <c r="H14" s="146" t="s">
        <v>83</v>
      </c>
      <c r="I14" s="147"/>
    </row>
    <row r="15" spans="1:9" x14ac:dyDescent="0.35">
      <c r="A15" s="29" t="s">
        <v>2</v>
      </c>
      <c r="B15" s="14"/>
      <c r="C15" s="14"/>
      <c r="D15" s="14"/>
      <c r="E15" s="14"/>
      <c r="F15" s="14"/>
      <c r="G15" s="15"/>
      <c r="H15" s="148" t="s">
        <v>33</v>
      </c>
      <c r="I15" s="145"/>
    </row>
    <row r="16" spans="1:9" x14ac:dyDescent="0.35">
      <c r="A16" s="30" t="s">
        <v>4</v>
      </c>
      <c r="B16" s="16"/>
      <c r="C16" s="16"/>
      <c r="D16" s="16"/>
      <c r="E16" s="16"/>
      <c r="F16" s="16"/>
      <c r="G16" s="17"/>
      <c r="H16" s="149" t="s">
        <v>181</v>
      </c>
      <c r="I16" s="150"/>
    </row>
    <row r="17" spans="1:10" ht="15" customHeight="1" x14ac:dyDescent="0.35">
      <c r="A17" s="31" t="s">
        <v>22</v>
      </c>
      <c r="B17" s="18"/>
      <c r="C17" s="18"/>
      <c r="D17" s="18"/>
      <c r="E17" s="18"/>
      <c r="F17" s="18"/>
      <c r="G17" s="18"/>
      <c r="H17" s="18"/>
      <c r="I17" s="32"/>
    </row>
    <row r="18" spans="1:10" ht="15" customHeight="1" x14ac:dyDescent="0.35">
      <c r="A18" s="33" t="s">
        <v>0</v>
      </c>
      <c r="B18" s="129" t="s">
        <v>23</v>
      </c>
      <c r="C18" s="129"/>
      <c r="D18" s="129"/>
      <c r="E18" s="129"/>
      <c r="F18" s="129"/>
      <c r="G18" s="129"/>
      <c r="H18" s="140" t="s">
        <v>40</v>
      </c>
      <c r="I18" s="141"/>
    </row>
    <row r="19" spans="1:10" x14ac:dyDescent="0.35">
      <c r="A19" s="34" t="s">
        <v>1</v>
      </c>
      <c r="B19" s="134" t="s">
        <v>44</v>
      </c>
      <c r="C19" s="134"/>
      <c r="D19" s="134"/>
      <c r="E19" s="134"/>
      <c r="F19" s="134"/>
      <c r="G19" s="134"/>
      <c r="H19" s="135" t="s">
        <v>170</v>
      </c>
      <c r="I19" s="136"/>
    </row>
    <row r="20" spans="1:10" x14ac:dyDescent="0.35">
      <c r="A20" s="35" t="s">
        <v>3</v>
      </c>
      <c r="B20" s="137" t="s">
        <v>89</v>
      </c>
      <c r="C20" s="137"/>
      <c r="D20" s="137"/>
      <c r="E20" s="137"/>
      <c r="F20" s="137"/>
      <c r="G20" s="137"/>
      <c r="H20" s="138">
        <v>1621</v>
      </c>
      <c r="I20" s="139"/>
    </row>
    <row r="21" spans="1:10" x14ac:dyDescent="0.35">
      <c r="A21" s="36" t="s">
        <v>5</v>
      </c>
      <c r="B21" s="125" t="s">
        <v>46</v>
      </c>
      <c r="C21" s="126"/>
      <c r="D21" s="126"/>
      <c r="E21" s="126"/>
      <c r="F21" s="126"/>
      <c r="G21" s="126"/>
      <c r="H21" s="127">
        <v>2157.27</v>
      </c>
      <c r="I21" s="128"/>
    </row>
    <row r="22" spans="1:10" x14ac:dyDescent="0.35">
      <c r="A22" s="33" t="s">
        <v>27</v>
      </c>
      <c r="B22" s="129" t="s">
        <v>6</v>
      </c>
      <c r="C22" s="129"/>
      <c r="D22" s="129"/>
      <c r="E22" s="129"/>
      <c r="F22" s="129"/>
      <c r="G22" s="129"/>
      <c r="H22" s="130">
        <v>46023</v>
      </c>
      <c r="I22" s="131"/>
    </row>
    <row r="23" spans="1:10" x14ac:dyDescent="0.35">
      <c r="A23" s="34" t="s">
        <v>28</v>
      </c>
      <c r="B23" s="132" t="s">
        <v>29</v>
      </c>
      <c r="C23" s="132"/>
      <c r="D23" s="132"/>
      <c r="E23" s="132" t="s">
        <v>91</v>
      </c>
      <c r="F23" s="132"/>
      <c r="G23" s="132"/>
      <c r="H23" s="132" t="s">
        <v>51</v>
      </c>
      <c r="I23" s="133"/>
    </row>
    <row r="24" spans="1:10" x14ac:dyDescent="0.35">
      <c r="A24" s="33" t="s">
        <v>31</v>
      </c>
      <c r="B24" s="163">
        <v>0.06</v>
      </c>
      <c r="C24" s="163"/>
      <c r="D24" s="163"/>
      <c r="E24" s="151">
        <v>44</v>
      </c>
      <c r="F24" s="151"/>
      <c r="G24" s="151"/>
      <c r="H24" s="164">
        <v>4</v>
      </c>
      <c r="I24" s="165"/>
    </row>
    <row r="25" spans="1:10" x14ac:dyDescent="0.35">
      <c r="A25" s="34" t="s">
        <v>32</v>
      </c>
      <c r="B25" s="132" t="s">
        <v>49</v>
      </c>
      <c r="C25" s="132"/>
      <c r="D25" s="132"/>
      <c r="E25" s="132" t="s">
        <v>47</v>
      </c>
      <c r="F25" s="132"/>
      <c r="G25" s="132"/>
      <c r="H25" s="166" t="s">
        <v>48</v>
      </c>
      <c r="I25" s="167"/>
    </row>
    <row r="26" spans="1:10" x14ac:dyDescent="0.35">
      <c r="A26" s="33" t="s">
        <v>34</v>
      </c>
      <c r="B26" s="151" t="s">
        <v>18</v>
      </c>
      <c r="C26" s="151"/>
      <c r="D26" s="151"/>
      <c r="E26" s="151">
        <v>1</v>
      </c>
      <c r="F26" s="151"/>
      <c r="G26" s="151"/>
      <c r="H26" s="152">
        <v>1</v>
      </c>
      <c r="I26" s="153"/>
    </row>
    <row r="27" spans="1:10" ht="16" thickBot="1" x14ac:dyDescent="0.4">
      <c r="A27" s="154"/>
      <c r="B27" s="155"/>
      <c r="C27" s="155"/>
      <c r="D27" s="155"/>
      <c r="E27" s="155"/>
      <c r="F27" s="155"/>
      <c r="G27" s="155"/>
      <c r="H27" s="155"/>
      <c r="I27" s="156"/>
    </row>
    <row r="28" spans="1:10" ht="16" thickBot="1" x14ac:dyDescent="0.4">
      <c r="A28" s="157" t="s">
        <v>139</v>
      </c>
      <c r="B28" s="158"/>
      <c r="C28" s="158"/>
      <c r="D28" s="158"/>
      <c r="E28" s="158"/>
      <c r="F28" s="158"/>
      <c r="G28" s="158"/>
      <c r="H28" s="158"/>
      <c r="I28" s="159"/>
    </row>
    <row r="29" spans="1:10" x14ac:dyDescent="0.35">
      <c r="A29" s="160" t="s">
        <v>21</v>
      </c>
      <c r="B29" s="161"/>
      <c r="C29" s="161"/>
      <c r="D29" s="161"/>
      <c r="E29" s="161"/>
      <c r="F29" s="161"/>
      <c r="G29" s="161"/>
      <c r="H29" s="161" t="s">
        <v>67</v>
      </c>
      <c r="I29" s="162"/>
      <c r="J29" s="2" t="s">
        <v>184</v>
      </c>
    </row>
    <row r="30" spans="1:10" x14ac:dyDescent="0.35">
      <c r="A30" s="37" t="s">
        <v>0</v>
      </c>
      <c r="B30" s="173" t="s">
        <v>7</v>
      </c>
      <c r="C30" s="174"/>
      <c r="D30" s="174"/>
      <c r="E30" s="174"/>
      <c r="F30" s="174"/>
      <c r="G30" s="175"/>
      <c r="H30" s="171">
        <f>H21</f>
        <v>2157.27</v>
      </c>
      <c r="I30" s="172"/>
    </row>
    <row r="31" spans="1:10" x14ac:dyDescent="0.35">
      <c r="A31" s="35" t="s">
        <v>1</v>
      </c>
      <c r="B31" s="168" t="s">
        <v>41</v>
      </c>
      <c r="C31" s="169"/>
      <c r="D31" s="169"/>
      <c r="E31" s="169"/>
      <c r="F31" s="169"/>
      <c r="G31" s="170"/>
      <c r="H31" s="171"/>
      <c r="I31" s="172"/>
    </row>
    <row r="32" spans="1:10" x14ac:dyDescent="0.35">
      <c r="A32" s="37" t="s">
        <v>3</v>
      </c>
      <c r="B32" s="173" t="s">
        <v>166</v>
      </c>
      <c r="C32" s="174"/>
      <c r="D32" s="174"/>
      <c r="E32" s="174"/>
      <c r="F32" s="174"/>
      <c r="G32" s="175"/>
      <c r="H32" s="176"/>
      <c r="I32" s="177"/>
    </row>
    <row r="33" spans="1:9" x14ac:dyDescent="0.35">
      <c r="A33" s="35" t="s">
        <v>5</v>
      </c>
      <c r="B33" s="168" t="s">
        <v>42</v>
      </c>
      <c r="C33" s="169"/>
      <c r="D33" s="169"/>
      <c r="E33" s="169"/>
      <c r="F33" s="169"/>
      <c r="G33" s="170"/>
      <c r="H33" s="171"/>
      <c r="I33" s="172"/>
    </row>
    <row r="34" spans="1:9" x14ac:dyDescent="0.35">
      <c r="A34" s="35" t="s">
        <v>27</v>
      </c>
      <c r="B34" s="168" t="s">
        <v>63</v>
      </c>
      <c r="C34" s="169"/>
      <c r="D34" s="169"/>
      <c r="E34" s="169"/>
      <c r="F34" s="169"/>
      <c r="G34" s="170"/>
      <c r="H34" s="171"/>
      <c r="I34" s="172"/>
    </row>
    <row r="35" spans="1:9" x14ac:dyDescent="0.35">
      <c r="A35" s="35" t="s">
        <v>28</v>
      </c>
      <c r="B35" s="168" t="s">
        <v>43</v>
      </c>
      <c r="C35" s="169"/>
      <c r="D35" s="169"/>
      <c r="E35" s="169"/>
      <c r="F35" s="169"/>
      <c r="G35" s="170"/>
      <c r="H35" s="171"/>
      <c r="I35" s="172"/>
    </row>
    <row r="36" spans="1:9" x14ac:dyDescent="0.35">
      <c r="A36" s="35" t="s">
        <v>31</v>
      </c>
      <c r="B36" s="168" t="s">
        <v>64</v>
      </c>
      <c r="C36" s="169"/>
      <c r="D36" s="169"/>
      <c r="E36" s="169"/>
      <c r="F36" s="169"/>
      <c r="G36" s="170"/>
      <c r="H36" s="171"/>
      <c r="I36" s="172"/>
    </row>
    <row r="37" spans="1:9" x14ac:dyDescent="0.35">
      <c r="A37" s="35" t="s">
        <v>32</v>
      </c>
      <c r="B37" s="168" t="s">
        <v>61</v>
      </c>
      <c r="C37" s="169"/>
      <c r="D37" s="169"/>
      <c r="E37" s="169"/>
      <c r="F37" s="169"/>
      <c r="G37" s="170"/>
      <c r="H37" s="181"/>
      <c r="I37" s="182"/>
    </row>
    <row r="38" spans="1:9" ht="16" thickBot="1" x14ac:dyDescent="0.4">
      <c r="A38" s="183" t="s">
        <v>62</v>
      </c>
      <c r="B38" s="184"/>
      <c r="C38" s="184"/>
      <c r="D38" s="184"/>
      <c r="E38" s="184"/>
      <c r="F38" s="184"/>
      <c r="G38" s="184"/>
      <c r="H38" s="185">
        <f>SUM(H30:H37)</f>
        <v>2157.27</v>
      </c>
      <c r="I38" s="186"/>
    </row>
    <row r="39" spans="1:9" ht="16" thickBot="1" x14ac:dyDescent="0.4">
      <c r="A39" s="157" t="s">
        <v>138</v>
      </c>
      <c r="B39" s="158"/>
      <c r="C39" s="158"/>
      <c r="D39" s="158"/>
      <c r="E39" s="158"/>
      <c r="F39" s="158"/>
      <c r="G39" s="158"/>
      <c r="H39" s="158"/>
      <c r="I39" s="159"/>
    </row>
    <row r="40" spans="1:9" x14ac:dyDescent="0.35">
      <c r="A40" s="189" t="s">
        <v>21</v>
      </c>
      <c r="B40" s="190"/>
      <c r="C40" s="190"/>
      <c r="D40" s="190"/>
      <c r="E40" s="190"/>
      <c r="F40" s="190"/>
      <c r="G40" s="190"/>
      <c r="H40" s="190" t="s">
        <v>67</v>
      </c>
      <c r="I40" s="191"/>
    </row>
    <row r="41" spans="1:9" x14ac:dyDescent="0.35">
      <c r="A41" s="37" t="s">
        <v>0</v>
      </c>
      <c r="B41" s="178" t="s">
        <v>8</v>
      </c>
      <c r="C41" s="178"/>
      <c r="D41" s="178"/>
      <c r="E41" s="178"/>
      <c r="F41" s="178"/>
      <c r="G41" s="178"/>
      <c r="H41" s="171">
        <f>$H$24*$E$24-$B$24*$H$21</f>
        <v>46.563800000000015</v>
      </c>
      <c r="I41" s="172"/>
    </row>
    <row r="42" spans="1:9" x14ac:dyDescent="0.35">
      <c r="A42" s="35" t="s">
        <v>1</v>
      </c>
      <c r="B42" s="137" t="s">
        <v>35</v>
      </c>
      <c r="C42" s="137"/>
      <c r="D42" s="137"/>
      <c r="E42" s="137"/>
      <c r="F42" s="137"/>
      <c r="G42" s="137"/>
      <c r="H42" s="171">
        <v>505.99</v>
      </c>
      <c r="I42" s="172"/>
    </row>
    <row r="43" spans="1:9" x14ac:dyDescent="0.35">
      <c r="A43" s="35" t="s">
        <v>3</v>
      </c>
      <c r="B43" s="137" t="s">
        <v>57</v>
      </c>
      <c r="C43" s="137"/>
      <c r="D43" s="137"/>
      <c r="E43" s="137"/>
      <c r="F43" s="137"/>
      <c r="G43" s="137"/>
      <c r="H43" s="171">
        <v>0</v>
      </c>
      <c r="I43" s="172"/>
    </row>
    <row r="44" spans="1:9" x14ac:dyDescent="0.35">
      <c r="A44" s="35" t="s">
        <v>5</v>
      </c>
      <c r="B44" s="137" t="s">
        <v>56</v>
      </c>
      <c r="C44" s="137"/>
      <c r="D44" s="137"/>
      <c r="E44" s="137"/>
      <c r="F44" s="137"/>
      <c r="G44" s="137"/>
      <c r="H44" s="171">
        <v>58.01</v>
      </c>
      <c r="I44" s="172"/>
    </row>
    <row r="45" spans="1:9" x14ac:dyDescent="0.35">
      <c r="A45" s="35" t="s">
        <v>27</v>
      </c>
      <c r="B45" s="137" t="s">
        <v>20</v>
      </c>
      <c r="C45" s="137"/>
      <c r="D45" s="137"/>
      <c r="E45" s="137"/>
      <c r="F45" s="137"/>
      <c r="G45" s="137"/>
      <c r="H45" s="171">
        <v>6.98</v>
      </c>
      <c r="I45" s="172"/>
    </row>
    <row r="46" spans="1:9" x14ac:dyDescent="0.35">
      <c r="A46" s="35" t="s">
        <v>28</v>
      </c>
      <c r="B46" s="168" t="s">
        <v>66</v>
      </c>
      <c r="C46" s="169"/>
      <c r="D46" s="169"/>
      <c r="E46" s="169"/>
      <c r="F46" s="169"/>
      <c r="G46" s="170"/>
      <c r="H46" s="187"/>
      <c r="I46" s="188"/>
    </row>
    <row r="47" spans="1:9" ht="16" thickBot="1" x14ac:dyDescent="0.4">
      <c r="A47" s="183" t="s">
        <v>62</v>
      </c>
      <c r="B47" s="184"/>
      <c r="C47" s="184"/>
      <c r="D47" s="184"/>
      <c r="E47" s="184"/>
      <c r="F47" s="184"/>
      <c r="G47" s="184"/>
      <c r="H47" s="185">
        <f>SUM(H41:I46)</f>
        <v>617.54380000000003</v>
      </c>
      <c r="I47" s="186"/>
    </row>
    <row r="48" spans="1:9" ht="16" thickBot="1" x14ac:dyDescent="0.4">
      <c r="A48" s="157" t="s">
        <v>140</v>
      </c>
      <c r="B48" s="158"/>
      <c r="C48" s="158"/>
      <c r="D48" s="158"/>
      <c r="E48" s="158"/>
      <c r="F48" s="158"/>
      <c r="G48" s="158"/>
      <c r="H48" s="158"/>
      <c r="I48" s="159"/>
    </row>
    <row r="49" spans="1:9" x14ac:dyDescent="0.35">
      <c r="A49" s="160" t="s">
        <v>21</v>
      </c>
      <c r="B49" s="161"/>
      <c r="C49" s="161"/>
      <c r="D49" s="161"/>
      <c r="E49" s="161"/>
      <c r="F49" s="161"/>
      <c r="G49" s="161"/>
      <c r="H49" s="161" t="s">
        <v>67</v>
      </c>
      <c r="I49" s="162"/>
    </row>
    <row r="50" spans="1:9" x14ac:dyDescent="0.35">
      <c r="A50" s="37" t="s">
        <v>0</v>
      </c>
      <c r="B50" s="178" t="s">
        <v>58</v>
      </c>
      <c r="C50" s="178"/>
      <c r="D50" s="178"/>
      <c r="E50" s="178"/>
      <c r="F50" s="178"/>
      <c r="G50" s="178"/>
      <c r="H50" s="179">
        <v>20.170000000000002</v>
      </c>
      <c r="I50" s="180"/>
    </row>
    <row r="51" spans="1:9" x14ac:dyDescent="0.35">
      <c r="A51" s="37" t="s">
        <v>1</v>
      </c>
      <c r="B51" s="178" t="s">
        <v>97</v>
      </c>
      <c r="C51" s="178"/>
      <c r="D51" s="178"/>
      <c r="E51" s="178"/>
      <c r="F51" s="178"/>
      <c r="G51" s="178"/>
      <c r="H51" s="179"/>
      <c r="I51" s="180"/>
    </row>
    <row r="52" spans="1:9" x14ac:dyDescent="0.35">
      <c r="A52" s="37" t="s">
        <v>3</v>
      </c>
      <c r="B52" s="178" t="s">
        <v>77</v>
      </c>
      <c r="C52" s="178"/>
      <c r="D52" s="178"/>
      <c r="E52" s="178"/>
      <c r="F52" s="178"/>
      <c r="G52" s="178"/>
      <c r="H52" s="179"/>
      <c r="I52" s="180"/>
    </row>
    <row r="53" spans="1:9" x14ac:dyDescent="0.35">
      <c r="A53" s="37" t="s">
        <v>5</v>
      </c>
      <c r="B53" s="178" t="s">
        <v>118</v>
      </c>
      <c r="C53" s="178"/>
      <c r="D53" s="178"/>
      <c r="E53" s="178"/>
      <c r="F53" s="178"/>
      <c r="G53" s="178"/>
      <c r="H53" s="179"/>
      <c r="I53" s="180"/>
    </row>
    <row r="54" spans="1:9" ht="16" thickBot="1" x14ac:dyDescent="0.4">
      <c r="A54" s="195" t="s">
        <v>62</v>
      </c>
      <c r="B54" s="196"/>
      <c r="C54" s="196"/>
      <c r="D54" s="196"/>
      <c r="E54" s="196"/>
      <c r="F54" s="196"/>
      <c r="G54" s="197"/>
      <c r="H54" s="185">
        <f>SUM(H50:I53)</f>
        <v>20.170000000000002</v>
      </c>
      <c r="I54" s="186"/>
    </row>
    <row r="55" spans="1:9" ht="16" thickBot="1" x14ac:dyDescent="0.4">
      <c r="A55" s="157" t="s">
        <v>141</v>
      </c>
      <c r="B55" s="158"/>
      <c r="C55" s="158"/>
      <c r="D55" s="158"/>
      <c r="E55" s="158"/>
      <c r="F55" s="158"/>
      <c r="G55" s="158"/>
      <c r="H55" s="158"/>
      <c r="I55" s="159"/>
    </row>
    <row r="56" spans="1:9" x14ac:dyDescent="0.35">
      <c r="A56" s="200" t="s">
        <v>119</v>
      </c>
      <c r="B56" s="201"/>
      <c r="C56" s="201"/>
      <c r="D56" s="201"/>
      <c r="E56" s="201"/>
      <c r="F56" s="201"/>
      <c r="G56" s="201"/>
      <c r="H56" s="201"/>
      <c r="I56" s="202"/>
    </row>
    <row r="57" spans="1:9" x14ac:dyDescent="0.35">
      <c r="A57" s="195" t="s">
        <v>21</v>
      </c>
      <c r="B57" s="196"/>
      <c r="C57" s="196"/>
      <c r="D57" s="196"/>
      <c r="E57" s="196"/>
      <c r="F57" s="196"/>
      <c r="G57" s="197"/>
      <c r="H57" s="198" t="s">
        <v>67</v>
      </c>
      <c r="I57" s="199"/>
    </row>
    <row r="58" spans="1:9" x14ac:dyDescent="0.35">
      <c r="A58" s="203" t="s">
        <v>45</v>
      </c>
      <c r="B58" s="204"/>
      <c r="C58" s="204"/>
      <c r="D58" s="204"/>
      <c r="E58" s="204"/>
      <c r="F58" s="204"/>
      <c r="G58" s="204"/>
      <c r="H58" s="71" t="s">
        <v>9</v>
      </c>
      <c r="I58" s="38" t="s">
        <v>24</v>
      </c>
    </row>
    <row r="59" spans="1:9" x14ac:dyDescent="0.35">
      <c r="A59" s="37" t="s">
        <v>0</v>
      </c>
      <c r="B59" s="178" t="s">
        <v>10</v>
      </c>
      <c r="C59" s="178"/>
      <c r="D59" s="178"/>
      <c r="E59" s="178"/>
      <c r="F59" s="178"/>
      <c r="G59" s="178"/>
      <c r="H59" s="6">
        <v>0.2</v>
      </c>
      <c r="I59" s="72">
        <f>H59*($H$38)</f>
        <v>431.45400000000001</v>
      </c>
    </row>
    <row r="60" spans="1:9" x14ac:dyDescent="0.35">
      <c r="A60" s="37" t="s">
        <v>1</v>
      </c>
      <c r="B60" s="178" t="s">
        <v>11</v>
      </c>
      <c r="C60" s="178"/>
      <c r="D60" s="178"/>
      <c r="E60" s="178"/>
      <c r="F60" s="178"/>
      <c r="G60" s="178"/>
      <c r="H60" s="6">
        <v>1.4999999999999999E-2</v>
      </c>
      <c r="I60" s="72">
        <f t="shared" ref="I60:I66" si="0">H60*($H$38)</f>
        <v>32.359049999999996</v>
      </c>
    </row>
    <row r="61" spans="1:9" x14ac:dyDescent="0.35">
      <c r="A61" s="37" t="s">
        <v>3</v>
      </c>
      <c r="B61" s="178" t="s">
        <v>12</v>
      </c>
      <c r="C61" s="178"/>
      <c r="D61" s="178"/>
      <c r="E61" s="178"/>
      <c r="F61" s="178"/>
      <c r="G61" s="178"/>
      <c r="H61" s="6">
        <v>0.01</v>
      </c>
      <c r="I61" s="72">
        <f t="shared" si="0"/>
        <v>21.572700000000001</v>
      </c>
    </row>
    <row r="62" spans="1:9" x14ac:dyDescent="0.35">
      <c r="A62" s="37" t="s">
        <v>5</v>
      </c>
      <c r="B62" s="178" t="s">
        <v>13</v>
      </c>
      <c r="C62" s="178"/>
      <c r="D62" s="178"/>
      <c r="E62" s="178"/>
      <c r="F62" s="178"/>
      <c r="G62" s="178"/>
      <c r="H62" s="6">
        <v>2E-3</v>
      </c>
      <c r="I62" s="72">
        <f t="shared" si="0"/>
        <v>4.31454</v>
      </c>
    </row>
    <row r="63" spans="1:9" x14ac:dyDescent="0.35">
      <c r="A63" s="37" t="s">
        <v>27</v>
      </c>
      <c r="B63" s="178" t="s">
        <v>14</v>
      </c>
      <c r="C63" s="178"/>
      <c r="D63" s="178"/>
      <c r="E63" s="178"/>
      <c r="F63" s="178"/>
      <c r="G63" s="178"/>
      <c r="H63" s="6">
        <v>2.5000000000000001E-2</v>
      </c>
      <c r="I63" s="72">
        <f t="shared" si="0"/>
        <v>53.931750000000001</v>
      </c>
    </row>
    <row r="64" spans="1:9" x14ac:dyDescent="0.35">
      <c r="A64" s="37" t="s">
        <v>28</v>
      </c>
      <c r="B64" s="178" t="s">
        <v>16</v>
      </c>
      <c r="C64" s="178"/>
      <c r="D64" s="178"/>
      <c r="E64" s="178"/>
      <c r="F64" s="178"/>
      <c r="G64" s="178"/>
      <c r="H64" s="6">
        <v>6.0000000000000001E-3</v>
      </c>
      <c r="I64" s="72">
        <f t="shared" si="0"/>
        <v>12.943620000000001</v>
      </c>
    </row>
    <row r="65" spans="1:9" x14ac:dyDescent="0.35">
      <c r="A65" s="35" t="s">
        <v>31</v>
      </c>
      <c r="B65" s="137" t="s">
        <v>179</v>
      </c>
      <c r="C65" s="137"/>
      <c r="D65" s="137"/>
      <c r="E65" s="137"/>
      <c r="F65" s="137"/>
      <c r="G65" s="137"/>
      <c r="H65" s="11">
        <v>1.4999999999999999E-2</v>
      </c>
      <c r="I65" s="91">
        <f t="shared" si="0"/>
        <v>32.359049999999996</v>
      </c>
    </row>
    <row r="66" spans="1:9" x14ac:dyDescent="0.35">
      <c r="A66" s="37" t="s">
        <v>32</v>
      </c>
      <c r="B66" s="178" t="s">
        <v>15</v>
      </c>
      <c r="C66" s="178"/>
      <c r="D66" s="178"/>
      <c r="E66" s="178"/>
      <c r="F66" s="178"/>
      <c r="G66" s="178"/>
      <c r="H66" s="6">
        <v>0.08</v>
      </c>
      <c r="I66" s="72">
        <f t="shared" si="0"/>
        <v>172.58160000000001</v>
      </c>
    </row>
    <row r="67" spans="1:9" x14ac:dyDescent="0.35">
      <c r="A67" s="183" t="s">
        <v>62</v>
      </c>
      <c r="B67" s="184"/>
      <c r="C67" s="184"/>
      <c r="D67" s="184"/>
      <c r="E67" s="184"/>
      <c r="F67" s="184"/>
      <c r="G67" s="184"/>
      <c r="H67" s="7">
        <f>SUM(H59:H66)</f>
        <v>0.35300000000000009</v>
      </c>
      <c r="I67" s="41">
        <f>SUM(I59:I66)</f>
        <v>761.51630999999998</v>
      </c>
    </row>
    <row r="68" spans="1:9" x14ac:dyDescent="0.35">
      <c r="A68" s="200" t="s">
        <v>120</v>
      </c>
      <c r="B68" s="201"/>
      <c r="C68" s="201"/>
      <c r="D68" s="201"/>
      <c r="E68" s="201"/>
      <c r="F68" s="201"/>
      <c r="G68" s="201"/>
      <c r="H68" s="201"/>
      <c r="I68" s="202"/>
    </row>
    <row r="69" spans="1:9" x14ac:dyDescent="0.35">
      <c r="A69" s="195" t="s">
        <v>21</v>
      </c>
      <c r="B69" s="196"/>
      <c r="C69" s="196"/>
      <c r="D69" s="196"/>
      <c r="E69" s="196"/>
      <c r="F69" s="196"/>
      <c r="G69" s="197"/>
      <c r="H69" s="198" t="s">
        <v>67</v>
      </c>
      <c r="I69" s="199"/>
    </row>
    <row r="70" spans="1:9" x14ac:dyDescent="0.35">
      <c r="A70" s="232" t="s">
        <v>45</v>
      </c>
      <c r="B70" s="233"/>
      <c r="C70" s="233"/>
      <c r="D70" s="233"/>
      <c r="E70" s="233"/>
      <c r="F70" s="233"/>
      <c r="G70" s="234"/>
      <c r="H70" s="71" t="s">
        <v>9</v>
      </c>
      <c r="I70" s="38" t="s">
        <v>24</v>
      </c>
    </row>
    <row r="71" spans="1:9" x14ac:dyDescent="0.35">
      <c r="A71" s="37" t="s">
        <v>0</v>
      </c>
      <c r="B71" s="168" t="s">
        <v>72</v>
      </c>
      <c r="C71" s="169"/>
      <c r="D71" s="169"/>
      <c r="E71" s="169"/>
      <c r="F71" s="169"/>
      <c r="G71" s="170"/>
      <c r="H71" s="4">
        <v>8.3299999999999999E-2</v>
      </c>
      <c r="I71" s="39">
        <f>H71*($H$38)</f>
        <v>179.700591</v>
      </c>
    </row>
    <row r="72" spans="1:9" x14ac:dyDescent="0.35">
      <c r="A72" s="37" t="s">
        <v>1</v>
      </c>
      <c r="B72" s="168" t="s">
        <v>121</v>
      </c>
      <c r="C72" s="169"/>
      <c r="D72" s="169"/>
      <c r="E72" s="169"/>
      <c r="F72" s="169"/>
      <c r="G72" s="170"/>
      <c r="H72" s="4">
        <v>8.3299999999999999E-2</v>
      </c>
      <c r="I72" s="39">
        <f>H72*($H$38)</f>
        <v>179.700591</v>
      </c>
    </row>
    <row r="73" spans="1:9" x14ac:dyDescent="0.35">
      <c r="A73" s="37" t="s">
        <v>3</v>
      </c>
      <c r="B73" s="168" t="s">
        <v>122</v>
      </c>
      <c r="C73" s="169"/>
      <c r="D73" s="169"/>
      <c r="E73" s="169"/>
      <c r="F73" s="169"/>
      <c r="G73" s="170"/>
      <c r="H73" s="4">
        <v>2.7799999999999998E-2</v>
      </c>
      <c r="I73" s="39">
        <f>H73*($H$38)</f>
        <v>59.972105999999997</v>
      </c>
    </row>
    <row r="74" spans="1:9" x14ac:dyDescent="0.35">
      <c r="A74" s="183" t="s">
        <v>123</v>
      </c>
      <c r="B74" s="184"/>
      <c r="C74" s="184"/>
      <c r="D74" s="184"/>
      <c r="E74" s="184"/>
      <c r="F74" s="184"/>
      <c r="G74" s="184"/>
      <c r="H74" s="5">
        <f>SUM(H71:H73)</f>
        <v>0.19439999999999999</v>
      </c>
      <c r="I74" s="40">
        <f>SUM(I71:I73)</f>
        <v>419.373288</v>
      </c>
    </row>
    <row r="75" spans="1:9" x14ac:dyDescent="0.35">
      <c r="A75" s="37" t="s">
        <v>5</v>
      </c>
      <c r="B75" s="168" t="s">
        <v>124</v>
      </c>
      <c r="C75" s="169"/>
      <c r="D75" s="169"/>
      <c r="E75" s="169"/>
      <c r="F75" s="169"/>
      <c r="G75" s="170"/>
      <c r="H75" s="93">
        <f>H67*H74</f>
        <v>6.8623200000000009E-2</v>
      </c>
      <c r="I75" s="39">
        <f>H75*($H$38)</f>
        <v>148.03877066400003</v>
      </c>
    </row>
    <row r="76" spans="1:9" x14ac:dyDescent="0.35">
      <c r="A76" s="183" t="s">
        <v>62</v>
      </c>
      <c r="B76" s="184"/>
      <c r="C76" s="184"/>
      <c r="D76" s="184"/>
      <c r="E76" s="184"/>
      <c r="F76" s="184"/>
      <c r="G76" s="184"/>
      <c r="H76" s="5">
        <f>SUM(H74:H75)</f>
        <v>0.26302320000000001</v>
      </c>
      <c r="I76" s="40">
        <f>SUM(I74:I75)</f>
        <v>567.41205866400003</v>
      </c>
    </row>
    <row r="77" spans="1:9" x14ac:dyDescent="0.35">
      <c r="A77" s="235"/>
      <c r="B77" s="236"/>
      <c r="C77" s="236"/>
      <c r="D77" s="236"/>
      <c r="E77" s="236"/>
      <c r="F77" s="236"/>
      <c r="G77" s="236"/>
      <c r="H77" s="236"/>
      <c r="I77" s="237"/>
    </row>
    <row r="78" spans="1:9" x14ac:dyDescent="0.35">
      <c r="A78" s="238" t="s">
        <v>125</v>
      </c>
      <c r="B78" s="239"/>
      <c r="C78" s="239"/>
      <c r="D78" s="239"/>
      <c r="E78" s="239"/>
      <c r="F78" s="239"/>
      <c r="G78" s="239"/>
      <c r="H78" s="239"/>
      <c r="I78" s="240"/>
    </row>
    <row r="79" spans="1:9" x14ac:dyDescent="0.35">
      <c r="A79" s="189" t="s">
        <v>21</v>
      </c>
      <c r="B79" s="190"/>
      <c r="C79" s="190"/>
      <c r="D79" s="190"/>
      <c r="E79" s="190"/>
      <c r="F79" s="190"/>
      <c r="G79" s="190"/>
      <c r="H79" s="190" t="s">
        <v>67</v>
      </c>
      <c r="I79" s="191"/>
    </row>
    <row r="80" spans="1:9" x14ac:dyDescent="0.35">
      <c r="A80" s="203" t="s">
        <v>45</v>
      </c>
      <c r="B80" s="204"/>
      <c r="C80" s="204"/>
      <c r="D80" s="204"/>
      <c r="E80" s="204"/>
      <c r="F80" s="204"/>
      <c r="G80" s="204"/>
      <c r="H80" s="71" t="s">
        <v>9</v>
      </c>
      <c r="I80" s="38" t="s">
        <v>24</v>
      </c>
    </row>
    <row r="81" spans="1:32" x14ac:dyDescent="0.35">
      <c r="A81" s="37" t="s">
        <v>0</v>
      </c>
      <c r="B81" s="241" t="s">
        <v>73</v>
      </c>
      <c r="C81" s="242"/>
      <c r="D81" s="242"/>
      <c r="E81" s="242"/>
      <c r="F81" s="242"/>
      <c r="G81" s="243"/>
      <c r="H81" s="74">
        <v>9.4999999999999998E-3</v>
      </c>
      <c r="I81" s="39">
        <f t="shared" ref="I81:I88" si="1">H81*($H$38)</f>
        <v>20.494064999999999</v>
      </c>
    </row>
    <row r="82" spans="1:32" x14ac:dyDescent="0.35">
      <c r="A82" s="37" t="s">
        <v>1</v>
      </c>
      <c r="B82" s="241" t="s">
        <v>126</v>
      </c>
      <c r="C82" s="242"/>
      <c r="D82" s="242"/>
      <c r="E82" s="242"/>
      <c r="F82" s="242"/>
      <c r="G82" s="243"/>
      <c r="H82" s="74">
        <v>3.2000000000000002E-3</v>
      </c>
      <c r="I82" s="39">
        <f t="shared" si="1"/>
        <v>6.9032640000000001</v>
      </c>
    </row>
    <row r="83" spans="1:32" x14ac:dyDescent="0.35">
      <c r="A83" s="37" t="s">
        <v>3</v>
      </c>
      <c r="B83" s="241" t="s">
        <v>74</v>
      </c>
      <c r="C83" s="242"/>
      <c r="D83" s="242"/>
      <c r="E83" s="242"/>
      <c r="F83" s="242"/>
      <c r="G83" s="243"/>
      <c r="H83" s="74">
        <v>2.8E-3</v>
      </c>
      <c r="I83" s="39">
        <f t="shared" si="1"/>
        <v>6.0403560000000001</v>
      </c>
    </row>
    <row r="84" spans="1:32" x14ac:dyDescent="0.35">
      <c r="A84" s="37" t="s">
        <v>5</v>
      </c>
      <c r="B84" s="241" t="s">
        <v>75</v>
      </c>
      <c r="C84" s="242"/>
      <c r="D84" s="242"/>
      <c r="E84" s="242"/>
      <c r="F84" s="242"/>
      <c r="G84" s="243"/>
      <c r="H84" s="74">
        <v>2.0000000000000001E-4</v>
      </c>
      <c r="I84" s="39">
        <f t="shared" si="1"/>
        <v>0.431454</v>
      </c>
    </row>
    <row r="85" spans="1:32" x14ac:dyDescent="0.35">
      <c r="A85" s="37" t="s">
        <v>27</v>
      </c>
      <c r="B85" s="241" t="s">
        <v>76</v>
      </c>
      <c r="C85" s="242"/>
      <c r="D85" s="242"/>
      <c r="E85" s="242"/>
      <c r="F85" s="242"/>
      <c r="G85" s="243"/>
      <c r="H85" s="74">
        <v>5.0000000000000001E-4</v>
      </c>
      <c r="I85" s="39">
        <f t="shared" si="1"/>
        <v>1.078635</v>
      </c>
    </row>
    <row r="86" spans="1:32" x14ac:dyDescent="0.35">
      <c r="A86" s="37" t="s">
        <v>28</v>
      </c>
      <c r="B86" s="241" t="s">
        <v>59</v>
      </c>
      <c r="C86" s="242"/>
      <c r="D86" s="242"/>
      <c r="E86" s="242"/>
      <c r="F86" s="242"/>
      <c r="G86" s="243"/>
      <c r="H86" s="74">
        <v>1.3899999999999999E-2</v>
      </c>
      <c r="I86" s="39">
        <f t="shared" si="1"/>
        <v>29.986052999999998</v>
      </c>
    </row>
    <row r="87" spans="1:32" x14ac:dyDescent="0.35">
      <c r="A87" s="183" t="s">
        <v>123</v>
      </c>
      <c r="B87" s="184"/>
      <c r="C87" s="184"/>
      <c r="D87" s="184"/>
      <c r="E87" s="184"/>
      <c r="F87" s="184"/>
      <c r="G87" s="184"/>
      <c r="H87" s="75">
        <f>SUM(H81:H86)</f>
        <v>3.0099999999999998E-2</v>
      </c>
      <c r="I87" s="40">
        <f>SUM(I81:I86)</f>
        <v>64.933827000000008</v>
      </c>
      <c r="J87" s="69"/>
    </row>
    <row r="88" spans="1:32" x14ac:dyDescent="0.35">
      <c r="A88" s="43" t="s">
        <v>31</v>
      </c>
      <c r="B88" s="241" t="s">
        <v>127</v>
      </c>
      <c r="C88" s="242"/>
      <c r="D88" s="242"/>
      <c r="E88" s="242"/>
      <c r="F88" s="242"/>
      <c r="G88" s="243"/>
      <c r="H88" s="74">
        <f>H87*H67</f>
        <v>1.0625300000000002E-2</v>
      </c>
      <c r="I88" s="39">
        <f t="shared" si="1"/>
        <v>22.921640931000006</v>
      </c>
    </row>
    <row r="89" spans="1:32" x14ac:dyDescent="0.35">
      <c r="A89" s="183" t="s">
        <v>62</v>
      </c>
      <c r="B89" s="184"/>
      <c r="C89" s="184"/>
      <c r="D89" s="184"/>
      <c r="E89" s="184"/>
      <c r="F89" s="184"/>
      <c r="G89" s="184"/>
      <c r="H89" s="75">
        <f>SUM(H87:H88)</f>
        <v>4.0725299999999999E-2</v>
      </c>
      <c r="I89" s="40">
        <f>SUM(I87:I88)</f>
        <v>87.855467931000021</v>
      </c>
    </row>
    <row r="90" spans="1:32" s="9" customFormat="1" x14ac:dyDescent="0.35">
      <c r="A90" s="238" t="s">
        <v>128</v>
      </c>
      <c r="B90" s="239"/>
      <c r="C90" s="239"/>
      <c r="D90" s="239"/>
      <c r="E90" s="239"/>
      <c r="F90" s="239"/>
      <c r="G90" s="239"/>
      <c r="H90" s="239"/>
      <c r="I90" s="240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9" customFormat="1" x14ac:dyDescent="0.35">
      <c r="A91" s="160" t="s">
        <v>21</v>
      </c>
      <c r="B91" s="161"/>
      <c r="C91" s="161"/>
      <c r="D91" s="161"/>
      <c r="E91" s="161"/>
      <c r="F91" s="161"/>
      <c r="G91" s="161"/>
      <c r="H91" s="161" t="s">
        <v>67</v>
      </c>
      <c r="I91" s="16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9" customFormat="1" x14ac:dyDescent="0.35">
      <c r="A92" s="203" t="s">
        <v>45</v>
      </c>
      <c r="B92" s="204"/>
      <c r="C92" s="204"/>
      <c r="D92" s="204"/>
      <c r="E92" s="204"/>
      <c r="F92" s="204"/>
      <c r="G92" s="204"/>
      <c r="H92" s="71" t="s">
        <v>9</v>
      </c>
      <c r="I92" s="38" t="s">
        <v>24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9" customFormat="1" x14ac:dyDescent="0.35">
      <c r="A93" s="37" t="s">
        <v>0</v>
      </c>
      <c r="B93" s="178" t="s">
        <v>25</v>
      </c>
      <c r="C93" s="178"/>
      <c r="D93" s="178"/>
      <c r="E93" s="178"/>
      <c r="F93" s="178"/>
      <c r="G93" s="178"/>
      <c r="H93" s="4">
        <v>4.1999999999999997E-3</v>
      </c>
      <c r="I93" s="39">
        <f>H93*$H$38</f>
        <v>9.0605339999999988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9" customFormat="1" x14ac:dyDescent="0.35">
      <c r="A94" s="37" t="s">
        <v>1</v>
      </c>
      <c r="B94" s="178" t="s">
        <v>36</v>
      </c>
      <c r="C94" s="178"/>
      <c r="D94" s="178"/>
      <c r="E94" s="178"/>
      <c r="F94" s="178"/>
      <c r="G94" s="178"/>
      <c r="H94" s="4">
        <f>8%*H93</f>
        <v>3.3599999999999998E-4</v>
      </c>
      <c r="I94" s="39">
        <f t="shared" ref="I94:I98" si="2">H94*$H$38</f>
        <v>0.72484271999999994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9" customFormat="1" x14ac:dyDescent="0.35">
      <c r="A95" s="37" t="s">
        <v>3</v>
      </c>
      <c r="B95" s="178" t="s">
        <v>69</v>
      </c>
      <c r="C95" s="178"/>
      <c r="D95" s="178"/>
      <c r="E95" s="178"/>
      <c r="F95" s="178"/>
      <c r="G95" s="178"/>
      <c r="H95" s="4">
        <v>3.4799999999999998E-2</v>
      </c>
      <c r="I95" s="39">
        <f t="shared" si="2"/>
        <v>75.072995999999989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35">
      <c r="A96" s="37" t="s">
        <v>5</v>
      </c>
      <c r="B96" s="178" t="s">
        <v>26</v>
      </c>
      <c r="C96" s="178"/>
      <c r="D96" s="178"/>
      <c r="E96" s="178"/>
      <c r="F96" s="178"/>
      <c r="G96" s="178"/>
      <c r="H96" s="94">
        <v>1.9400000000000001E-3</v>
      </c>
      <c r="I96" s="39">
        <f t="shared" si="2"/>
        <v>4.1851038000000003</v>
      </c>
    </row>
    <row r="97" spans="1:9" x14ac:dyDescent="0.35">
      <c r="A97" s="37" t="s">
        <v>27</v>
      </c>
      <c r="B97" s="244" t="s">
        <v>129</v>
      </c>
      <c r="C97" s="244"/>
      <c r="D97" s="244"/>
      <c r="E97" s="244"/>
      <c r="F97" s="244"/>
      <c r="G97" s="244"/>
      <c r="H97" s="4">
        <f>H67*H96</f>
        <v>6.8482000000000026E-4</v>
      </c>
      <c r="I97" s="39">
        <f t="shared" si="2"/>
        <v>1.4773416414000005</v>
      </c>
    </row>
    <row r="98" spans="1:9" x14ac:dyDescent="0.35">
      <c r="A98" s="37" t="s">
        <v>28</v>
      </c>
      <c r="B98" s="178" t="s">
        <v>60</v>
      </c>
      <c r="C98" s="178"/>
      <c r="D98" s="178"/>
      <c r="E98" s="178"/>
      <c r="F98" s="178"/>
      <c r="G98" s="178"/>
      <c r="H98" s="4">
        <f>8%*40%*H96</f>
        <v>6.2080000000000002E-5</v>
      </c>
      <c r="I98" s="39">
        <f t="shared" si="2"/>
        <v>0.13392332160000001</v>
      </c>
    </row>
    <row r="99" spans="1:9" x14ac:dyDescent="0.35">
      <c r="A99" s="183" t="s">
        <v>62</v>
      </c>
      <c r="B99" s="184"/>
      <c r="C99" s="184"/>
      <c r="D99" s="184"/>
      <c r="E99" s="184"/>
      <c r="F99" s="184"/>
      <c r="G99" s="184"/>
      <c r="H99" s="8">
        <f>SUM(H93:H98)</f>
        <v>4.2022899999999995E-2</v>
      </c>
      <c r="I99" s="40">
        <f>SUM(I93:I98)</f>
        <v>90.654741482999981</v>
      </c>
    </row>
    <row r="100" spans="1:9" x14ac:dyDescent="0.35">
      <c r="A100" s="238" t="s">
        <v>130</v>
      </c>
      <c r="B100" s="239"/>
      <c r="C100" s="239"/>
      <c r="D100" s="239"/>
      <c r="E100" s="239"/>
      <c r="F100" s="239"/>
      <c r="G100" s="239"/>
      <c r="H100" s="239"/>
      <c r="I100" s="240"/>
    </row>
    <row r="101" spans="1:9" x14ac:dyDescent="0.35">
      <c r="A101" s="189" t="s">
        <v>21</v>
      </c>
      <c r="B101" s="190"/>
      <c r="C101" s="190"/>
      <c r="D101" s="190"/>
      <c r="E101" s="190"/>
      <c r="F101" s="190"/>
      <c r="G101" s="190"/>
      <c r="H101" s="190" t="s">
        <v>67</v>
      </c>
      <c r="I101" s="191"/>
    </row>
    <row r="102" spans="1:9" x14ac:dyDescent="0.35">
      <c r="A102" s="203" t="s">
        <v>45</v>
      </c>
      <c r="B102" s="204"/>
      <c r="C102" s="204"/>
      <c r="D102" s="204"/>
      <c r="E102" s="204"/>
      <c r="F102" s="204"/>
      <c r="G102" s="204"/>
      <c r="H102" s="71" t="s">
        <v>9</v>
      </c>
      <c r="I102" s="38" t="s">
        <v>24</v>
      </c>
    </row>
    <row r="103" spans="1:9" x14ac:dyDescent="0.35">
      <c r="A103" s="86" t="s">
        <v>0</v>
      </c>
      <c r="B103" s="244" t="s">
        <v>131</v>
      </c>
      <c r="C103" s="244"/>
      <c r="D103" s="244"/>
      <c r="E103" s="244"/>
      <c r="F103" s="244"/>
      <c r="G103" s="244"/>
      <c r="H103" s="4">
        <v>6.9999999999999999E-4</v>
      </c>
      <c r="I103" s="39">
        <f t="shared" ref="I103:I106" si="3">H103*$H$38</f>
        <v>1.510089</v>
      </c>
    </row>
    <row r="104" spans="1:9" x14ac:dyDescent="0.35">
      <c r="A104" s="86" t="s">
        <v>1</v>
      </c>
      <c r="B104" s="244" t="s">
        <v>132</v>
      </c>
      <c r="C104" s="244"/>
      <c r="D104" s="244"/>
      <c r="E104" s="244"/>
      <c r="F104" s="244"/>
      <c r="G104" s="244"/>
      <c r="H104" s="76">
        <f>H67*H103</f>
        <v>2.4710000000000004E-4</v>
      </c>
      <c r="I104" s="39">
        <f t="shared" si="3"/>
        <v>0.53306141700000009</v>
      </c>
    </row>
    <row r="105" spans="1:9" x14ac:dyDescent="0.35">
      <c r="A105" s="87" t="s">
        <v>3</v>
      </c>
      <c r="B105" s="245" t="s">
        <v>133</v>
      </c>
      <c r="C105" s="246"/>
      <c r="D105" s="246"/>
      <c r="E105" s="246"/>
      <c r="F105" s="246"/>
      <c r="G105" s="247"/>
      <c r="H105" s="77">
        <v>0</v>
      </c>
      <c r="I105" s="39">
        <f t="shared" si="3"/>
        <v>0</v>
      </c>
    </row>
    <row r="106" spans="1:9" x14ac:dyDescent="0.35">
      <c r="A106" s="86" t="s">
        <v>5</v>
      </c>
      <c r="B106" s="248" t="s">
        <v>134</v>
      </c>
      <c r="C106" s="242"/>
      <c r="D106" s="242"/>
      <c r="E106" s="242"/>
      <c r="F106" s="242"/>
      <c r="G106" s="243"/>
      <c r="H106" s="76">
        <v>2.0000000000000001E-4</v>
      </c>
      <c r="I106" s="39">
        <f t="shared" si="3"/>
        <v>0.431454</v>
      </c>
    </row>
    <row r="107" spans="1:9" x14ac:dyDescent="0.35">
      <c r="A107" s="183" t="s">
        <v>62</v>
      </c>
      <c r="B107" s="184"/>
      <c r="C107" s="184"/>
      <c r="D107" s="184"/>
      <c r="E107" s="184"/>
      <c r="F107" s="184"/>
      <c r="G107" s="184"/>
      <c r="H107" s="8">
        <f>SUM(H103:H106)</f>
        <v>1.1471000000000001E-3</v>
      </c>
      <c r="I107" s="40">
        <f>SUM(I103:I106)</f>
        <v>2.4746044170000001</v>
      </c>
    </row>
    <row r="108" spans="1:9" x14ac:dyDescent="0.35">
      <c r="A108" s="238" t="s">
        <v>135</v>
      </c>
      <c r="B108" s="239"/>
      <c r="C108" s="239"/>
      <c r="D108" s="239"/>
      <c r="E108" s="239"/>
      <c r="F108" s="239"/>
      <c r="G108" s="239"/>
      <c r="H108" s="239"/>
      <c r="I108" s="240"/>
    </row>
    <row r="109" spans="1:9" x14ac:dyDescent="0.35">
      <c r="A109" s="189" t="s">
        <v>21</v>
      </c>
      <c r="B109" s="190"/>
      <c r="C109" s="190"/>
      <c r="D109" s="190"/>
      <c r="E109" s="190"/>
      <c r="F109" s="190"/>
      <c r="G109" s="190"/>
      <c r="H109" s="190" t="s">
        <v>67</v>
      </c>
      <c r="I109" s="191"/>
    </row>
    <row r="110" spans="1:9" x14ac:dyDescent="0.35">
      <c r="A110" s="203" t="s">
        <v>45</v>
      </c>
      <c r="B110" s="204"/>
      <c r="C110" s="204"/>
      <c r="D110" s="204"/>
      <c r="E110" s="204"/>
      <c r="F110" s="204"/>
      <c r="G110" s="204"/>
      <c r="H110" s="71" t="s">
        <v>9</v>
      </c>
      <c r="I110" s="38" t="s">
        <v>24</v>
      </c>
    </row>
    <row r="111" spans="1:9" x14ac:dyDescent="0.35">
      <c r="A111" s="88" t="s">
        <v>0</v>
      </c>
      <c r="B111" s="249" t="s">
        <v>52</v>
      </c>
      <c r="C111" s="249"/>
      <c r="D111" s="249"/>
      <c r="E111" s="249"/>
      <c r="F111" s="249"/>
      <c r="G111" s="249"/>
      <c r="H111" s="4">
        <v>0</v>
      </c>
      <c r="I111" s="39">
        <v>0</v>
      </c>
    </row>
    <row r="112" spans="1:9" x14ac:dyDescent="0.35">
      <c r="A112" s="88" t="s">
        <v>1</v>
      </c>
      <c r="B112" s="241" t="s">
        <v>136</v>
      </c>
      <c r="C112" s="242"/>
      <c r="D112" s="242"/>
      <c r="E112" s="242"/>
      <c r="F112" s="242"/>
      <c r="G112" s="243"/>
      <c r="H112" s="4">
        <v>0</v>
      </c>
      <c r="I112" s="39">
        <v>0</v>
      </c>
    </row>
    <row r="113" spans="1:32" x14ac:dyDescent="0.35">
      <c r="A113" s="183" t="s">
        <v>62</v>
      </c>
      <c r="B113" s="184"/>
      <c r="C113" s="184"/>
      <c r="D113" s="184"/>
      <c r="E113" s="184"/>
      <c r="F113" s="184"/>
      <c r="G113" s="184"/>
      <c r="H113" s="8">
        <f>SUM(H109:H112)</f>
        <v>0</v>
      </c>
      <c r="I113" s="40">
        <f>SUM(I109:I112)</f>
        <v>0</v>
      </c>
    </row>
    <row r="114" spans="1:32" x14ac:dyDescent="0.35">
      <c r="A114" s="200" t="s">
        <v>137</v>
      </c>
      <c r="B114" s="201"/>
      <c r="C114" s="201"/>
      <c r="D114" s="201"/>
      <c r="E114" s="201"/>
      <c r="F114" s="201"/>
      <c r="G114" s="201"/>
      <c r="H114" s="201"/>
      <c r="I114" s="202"/>
    </row>
    <row r="115" spans="1:32" x14ac:dyDescent="0.35">
      <c r="A115" s="189" t="s">
        <v>21</v>
      </c>
      <c r="B115" s="190"/>
      <c r="C115" s="190"/>
      <c r="D115" s="190"/>
      <c r="E115" s="190"/>
      <c r="F115" s="190"/>
      <c r="G115" s="190"/>
      <c r="H115" s="190" t="s">
        <v>67</v>
      </c>
      <c r="I115" s="191"/>
    </row>
    <row r="116" spans="1:32" x14ac:dyDescent="0.35">
      <c r="A116" s="203" t="s">
        <v>45</v>
      </c>
      <c r="B116" s="204"/>
      <c r="C116" s="204"/>
      <c r="D116" s="204"/>
      <c r="E116" s="204"/>
      <c r="F116" s="204"/>
      <c r="G116" s="204"/>
      <c r="H116" s="71" t="s">
        <v>9</v>
      </c>
      <c r="I116" s="38" t="s">
        <v>24</v>
      </c>
    </row>
    <row r="117" spans="1:32" x14ac:dyDescent="0.35">
      <c r="A117" s="89" t="s">
        <v>37</v>
      </c>
      <c r="B117" s="205" t="s">
        <v>143</v>
      </c>
      <c r="C117" s="205"/>
      <c r="D117" s="205"/>
      <c r="E117" s="205"/>
      <c r="F117" s="205"/>
      <c r="G117" s="205"/>
      <c r="H117" s="4">
        <f>H67</f>
        <v>0.35300000000000009</v>
      </c>
      <c r="I117" s="39">
        <f>I67</f>
        <v>761.51630999999998</v>
      </c>
    </row>
    <row r="118" spans="1:32" x14ac:dyDescent="0.35">
      <c r="A118" s="89" t="s">
        <v>38</v>
      </c>
      <c r="B118" s="205" t="s">
        <v>144</v>
      </c>
      <c r="C118" s="205"/>
      <c r="D118" s="205"/>
      <c r="E118" s="205"/>
      <c r="F118" s="205"/>
      <c r="G118" s="205"/>
      <c r="H118" s="4">
        <f>H76</f>
        <v>0.26302320000000001</v>
      </c>
      <c r="I118" s="39">
        <f>I76</f>
        <v>567.41205866400003</v>
      </c>
    </row>
    <row r="119" spans="1:32" x14ac:dyDescent="0.35">
      <c r="A119" s="89" t="s">
        <v>142</v>
      </c>
      <c r="B119" s="205" t="s">
        <v>145</v>
      </c>
      <c r="C119" s="205"/>
      <c r="D119" s="205"/>
      <c r="E119" s="205"/>
      <c r="F119" s="205"/>
      <c r="G119" s="205"/>
      <c r="H119" s="4">
        <f>H89</f>
        <v>4.0725299999999999E-2</v>
      </c>
      <c r="I119" s="39">
        <f>I89</f>
        <v>87.855467931000021</v>
      </c>
    </row>
    <row r="120" spans="1:32" x14ac:dyDescent="0.35">
      <c r="A120" s="89" t="s">
        <v>146</v>
      </c>
      <c r="B120" s="205" t="s">
        <v>147</v>
      </c>
      <c r="C120" s="205"/>
      <c r="D120" s="205"/>
      <c r="E120" s="205"/>
      <c r="F120" s="205"/>
      <c r="G120" s="205"/>
      <c r="H120" s="4">
        <f>H99</f>
        <v>4.2022899999999995E-2</v>
      </c>
      <c r="I120" s="39">
        <f>I99</f>
        <v>90.654741482999981</v>
      </c>
    </row>
    <row r="121" spans="1:32" x14ac:dyDescent="0.35">
      <c r="A121" s="89" t="s">
        <v>148</v>
      </c>
      <c r="B121" s="205" t="s">
        <v>149</v>
      </c>
      <c r="C121" s="205"/>
      <c r="D121" s="205"/>
      <c r="E121" s="205"/>
      <c r="F121" s="205"/>
      <c r="G121" s="205"/>
      <c r="H121" s="4">
        <f>H107</f>
        <v>1.1471000000000001E-3</v>
      </c>
      <c r="I121" s="39">
        <f>I107</f>
        <v>2.4746044170000001</v>
      </c>
    </row>
    <row r="122" spans="1:32" x14ac:dyDescent="0.35">
      <c r="A122" s="89" t="s">
        <v>150</v>
      </c>
      <c r="B122" s="205" t="s">
        <v>52</v>
      </c>
      <c r="C122" s="205"/>
      <c r="D122" s="205"/>
      <c r="E122" s="205"/>
      <c r="F122" s="205"/>
      <c r="G122" s="205"/>
      <c r="H122" s="4">
        <f>H113</f>
        <v>0</v>
      </c>
      <c r="I122" s="39">
        <f>I113</f>
        <v>0</v>
      </c>
    </row>
    <row r="123" spans="1:32" x14ac:dyDescent="0.35">
      <c r="A123" s="183" t="s">
        <v>62</v>
      </c>
      <c r="B123" s="184"/>
      <c r="C123" s="184"/>
      <c r="D123" s="184"/>
      <c r="E123" s="184"/>
      <c r="F123" s="184"/>
      <c r="G123" s="184"/>
      <c r="H123" s="8">
        <f>SUM(H117:H122)</f>
        <v>0.6999185</v>
      </c>
      <c r="I123" s="40">
        <f>SUM(I117:I122)</f>
        <v>1509.913182495</v>
      </c>
    </row>
    <row r="124" spans="1:32" s="9" customFormat="1" x14ac:dyDescent="0.35">
      <c r="A124" s="70"/>
      <c r="B124" s="196"/>
      <c r="C124" s="196"/>
      <c r="D124" s="196"/>
      <c r="E124" s="196"/>
      <c r="F124" s="196"/>
      <c r="G124" s="196"/>
      <c r="H124" s="196"/>
      <c r="I124" s="199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s="9" customFormat="1" ht="16" thickBot="1" x14ac:dyDescent="0.4">
      <c r="A125" s="192" t="s">
        <v>161</v>
      </c>
      <c r="B125" s="193"/>
      <c r="C125" s="193"/>
      <c r="D125" s="193"/>
      <c r="E125" s="193"/>
      <c r="F125" s="193"/>
      <c r="G125" s="193"/>
      <c r="H125" s="47"/>
      <c r="I125" s="48">
        <f>H38+H47+H54+I123</f>
        <v>4304.896982495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6" thickBot="1" x14ac:dyDescent="0.4">
      <c r="A126" s="157" t="s">
        <v>160</v>
      </c>
      <c r="B126" s="158"/>
      <c r="C126" s="158"/>
      <c r="D126" s="158"/>
      <c r="E126" s="158"/>
      <c r="F126" s="158"/>
      <c r="G126" s="158"/>
      <c r="H126" s="158"/>
      <c r="I126" s="159"/>
    </row>
    <row r="127" spans="1:32" x14ac:dyDescent="0.35">
      <c r="A127" s="194" t="s">
        <v>21</v>
      </c>
      <c r="B127" s="121"/>
      <c r="C127" s="121"/>
      <c r="D127" s="121"/>
      <c r="E127" s="121"/>
      <c r="F127" s="121"/>
      <c r="G127" s="121"/>
      <c r="H127" s="121" t="s">
        <v>67</v>
      </c>
      <c r="I127" s="122"/>
    </row>
    <row r="128" spans="1:32" x14ac:dyDescent="0.35">
      <c r="A128" s="115" t="s">
        <v>45</v>
      </c>
      <c r="B128" s="116"/>
      <c r="C128" s="116"/>
      <c r="D128" s="116"/>
      <c r="E128" s="116"/>
      <c r="F128" s="116"/>
      <c r="G128" s="116"/>
      <c r="H128" s="10" t="s">
        <v>9</v>
      </c>
      <c r="I128" s="42" t="s">
        <v>24</v>
      </c>
    </row>
    <row r="129" spans="1:14" x14ac:dyDescent="0.35">
      <c r="A129" s="90" t="s">
        <v>0</v>
      </c>
      <c r="B129" s="213" t="s">
        <v>151</v>
      </c>
      <c r="C129" s="213"/>
      <c r="D129" s="213"/>
      <c r="E129" s="213"/>
      <c r="F129" s="213"/>
      <c r="G129" s="213"/>
      <c r="H129" s="6">
        <v>1.7000000000000001E-2</v>
      </c>
      <c r="I129" s="72">
        <f>H129*$I$125</f>
        <v>73.183248702415</v>
      </c>
    </row>
    <row r="130" spans="1:14" x14ac:dyDescent="0.35">
      <c r="A130" s="90" t="s">
        <v>1</v>
      </c>
      <c r="B130" s="213" t="s">
        <v>17</v>
      </c>
      <c r="C130" s="213"/>
      <c r="D130" s="213"/>
      <c r="E130" s="213"/>
      <c r="F130" s="213"/>
      <c r="G130" s="213"/>
      <c r="H130" s="6">
        <v>0.02</v>
      </c>
      <c r="I130" s="72">
        <f>H130*($I$129+$I$125)</f>
        <v>87.561604623948298</v>
      </c>
    </row>
    <row r="131" spans="1:14" x14ac:dyDescent="0.35">
      <c r="A131" s="89" t="s">
        <v>3</v>
      </c>
      <c r="B131" s="214" t="s">
        <v>152</v>
      </c>
      <c r="C131" s="215"/>
      <c r="D131" s="215"/>
      <c r="E131" s="215"/>
      <c r="F131" s="215"/>
      <c r="G131" s="216"/>
      <c r="H131" s="6">
        <v>0.03</v>
      </c>
      <c r="I131" s="44">
        <f>(SUM($I$125+$I$129+$I$130)*H131)/(100%-(SUM($H$131:$H$133)))</f>
        <v>146.65490429626809</v>
      </c>
    </row>
    <row r="132" spans="1:14" x14ac:dyDescent="0.35">
      <c r="A132" s="89" t="s">
        <v>5</v>
      </c>
      <c r="B132" s="214" t="s">
        <v>153</v>
      </c>
      <c r="C132" s="215"/>
      <c r="D132" s="215"/>
      <c r="E132" s="215"/>
      <c r="F132" s="215"/>
      <c r="G132" s="216"/>
      <c r="H132" s="11">
        <v>6.4999999999999997E-3</v>
      </c>
      <c r="I132" s="44">
        <f>(SUM($I$125+$I$129+$I$130)*H132)/(100%-(SUM($H$131:$H$133)))</f>
        <v>31.775229264191417</v>
      </c>
    </row>
    <row r="133" spans="1:14" x14ac:dyDescent="0.35">
      <c r="A133" s="89" t="s">
        <v>27</v>
      </c>
      <c r="B133" s="214" t="s">
        <v>87</v>
      </c>
      <c r="C133" s="215"/>
      <c r="D133" s="215"/>
      <c r="E133" s="215"/>
      <c r="F133" s="215"/>
      <c r="G133" s="216"/>
      <c r="H133" s="12">
        <v>0.05</v>
      </c>
      <c r="I133" s="44">
        <f>(SUM($I$125+$I$129+$I$130)*H133)/(100%-(SUM($H$131:$H$133)))</f>
        <v>244.42484049378018</v>
      </c>
    </row>
    <row r="134" spans="1:14" x14ac:dyDescent="0.35">
      <c r="A134" s="183" t="s">
        <v>62</v>
      </c>
      <c r="B134" s="184"/>
      <c r="C134" s="184"/>
      <c r="D134" s="184"/>
      <c r="E134" s="184"/>
      <c r="F134" s="184"/>
      <c r="G134" s="184"/>
      <c r="H134" s="13">
        <f>SUM(H129:H133)</f>
        <v>0.12350000000000001</v>
      </c>
      <c r="I134" s="45">
        <f>SUM(I129:I133)</f>
        <v>583.59982738060296</v>
      </c>
      <c r="N134" s="20"/>
    </row>
    <row r="135" spans="1:14" ht="16" thickBot="1" x14ac:dyDescent="0.4">
      <c r="A135" s="229" t="s">
        <v>92</v>
      </c>
      <c r="B135" s="230"/>
      <c r="C135" s="230"/>
      <c r="D135" s="230"/>
      <c r="E135" s="230"/>
      <c r="F135" s="230"/>
      <c r="G135" s="231"/>
      <c r="H135" s="49">
        <f>(H129+100%)*(H130+100%)/(100%-(SUM(H131:H133)))-100%</f>
        <v>0.13556650246305413</v>
      </c>
      <c r="I135" s="50">
        <f>H135*SUM($I$125)</f>
        <v>583.59982738060273</v>
      </c>
    </row>
    <row r="136" spans="1:14" ht="16" thickBot="1" x14ac:dyDescent="0.4">
      <c r="A136" s="206" t="s">
        <v>78</v>
      </c>
      <c r="B136" s="207"/>
      <c r="C136" s="207"/>
      <c r="D136" s="207"/>
      <c r="E136" s="207"/>
      <c r="F136" s="207"/>
      <c r="G136" s="207"/>
      <c r="H136" s="207"/>
      <c r="I136" s="208"/>
    </row>
    <row r="137" spans="1:14" x14ac:dyDescent="0.35">
      <c r="A137" s="51" t="s">
        <v>79</v>
      </c>
      <c r="B137" s="52"/>
      <c r="C137" s="52"/>
      <c r="D137" s="52"/>
      <c r="E137" s="52"/>
      <c r="F137" s="52"/>
      <c r="G137" s="52"/>
      <c r="H137" s="52"/>
      <c r="I137" s="53"/>
    </row>
    <row r="138" spans="1:14" x14ac:dyDescent="0.35">
      <c r="A138" s="209" t="s">
        <v>21</v>
      </c>
      <c r="B138" s="142"/>
      <c r="C138" s="142"/>
      <c r="D138" s="142"/>
      <c r="E138" s="142"/>
      <c r="F138" s="142"/>
      <c r="G138" s="142"/>
      <c r="H138" s="142" t="s">
        <v>67</v>
      </c>
      <c r="I138" s="143"/>
    </row>
    <row r="139" spans="1:14" x14ac:dyDescent="0.35">
      <c r="A139" s="46" t="s">
        <v>0</v>
      </c>
      <c r="B139" s="210" t="s">
        <v>155</v>
      </c>
      <c r="C139" s="210"/>
      <c r="D139" s="210"/>
      <c r="E139" s="210"/>
      <c r="F139" s="210"/>
      <c r="G139" s="210"/>
      <c r="H139" s="211">
        <f>H38</f>
        <v>2157.27</v>
      </c>
      <c r="I139" s="212"/>
    </row>
    <row r="140" spans="1:14" x14ac:dyDescent="0.35">
      <c r="A140" s="46" t="s">
        <v>1</v>
      </c>
      <c r="B140" s="210" t="s">
        <v>159</v>
      </c>
      <c r="C140" s="210"/>
      <c r="D140" s="210"/>
      <c r="E140" s="210"/>
      <c r="F140" s="210"/>
      <c r="G140" s="210"/>
      <c r="H140" s="211">
        <f>H47</f>
        <v>617.54380000000003</v>
      </c>
      <c r="I140" s="212"/>
    </row>
    <row r="141" spans="1:14" x14ac:dyDescent="0.35">
      <c r="A141" s="46" t="s">
        <v>3</v>
      </c>
      <c r="B141" s="210" t="s">
        <v>156</v>
      </c>
      <c r="C141" s="210"/>
      <c r="D141" s="210"/>
      <c r="E141" s="210"/>
      <c r="F141" s="210"/>
      <c r="G141" s="210"/>
      <c r="H141" s="211">
        <f>H54</f>
        <v>20.170000000000002</v>
      </c>
      <c r="I141" s="212"/>
    </row>
    <row r="142" spans="1:14" x14ac:dyDescent="0.35">
      <c r="A142" s="46" t="s">
        <v>5</v>
      </c>
      <c r="B142" s="210" t="s">
        <v>157</v>
      </c>
      <c r="C142" s="210"/>
      <c r="D142" s="210"/>
      <c r="E142" s="210"/>
      <c r="F142" s="210"/>
      <c r="G142" s="210"/>
      <c r="H142" s="211">
        <f>I123</f>
        <v>1509.913182495</v>
      </c>
      <c r="I142" s="212"/>
    </row>
    <row r="143" spans="1:14" ht="16" thickBot="1" x14ac:dyDescent="0.4">
      <c r="A143" s="46" t="s">
        <v>27</v>
      </c>
      <c r="B143" s="210" t="s">
        <v>158</v>
      </c>
      <c r="C143" s="210"/>
      <c r="D143" s="210"/>
      <c r="E143" s="210"/>
      <c r="F143" s="210"/>
      <c r="G143" s="210"/>
      <c r="H143" s="211">
        <f>I134</f>
        <v>583.59982738060296</v>
      </c>
      <c r="I143" s="212"/>
    </row>
    <row r="144" spans="1:14" ht="16" thickBot="1" x14ac:dyDescent="0.4">
      <c r="A144" s="55" t="s">
        <v>28</v>
      </c>
      <c r="B144" s="220" t="s">
        <v>100</v>
      </c>
      <c r="C144" s="221"/>
      <c r="D144" s="221"/>
      <c r="E144" s="221"/>
      <c r="F144" s="221"/>
      <c r="G144" s="221"/>
      <c r="H144" s="222">
        <f>SUM(H139:I143)</f>
        <v>4888.4968098756026</v>
      </c>
      <c r="I144" s="223"/>
    </row>
    <row r="145" spans="1:13" ht="16" thickBot="1" x14ac:dyDescent="0.4">
      <c r="A145" s="54" t="s">
        <v>31</v>
      </c>
      <c r="B145" s="224" t="s">
        <v>93</v>
      </c>
      <c r="C145" s="224"/>
      <c r="D145" s="224"/>
      <c r="E145" s="224"/>
      <c r="F145" s="224"/>
      <c r="G145" s="224"/>
      <c r="H145" s="225">
        <f>$E$26</f>
        <v>1</v>
      </c>
      <c r="I145" s="226"/>
    </row>
    <row r="146" spans="1:13" ht="16" thickBot="1" x14ac:dyDescent="0.4">
      <c r="A146" s="55" t="s">
        <v>32</v>
      </c>
      <c r="B146" s="220" t="s">
        <v>94</v>
      </c>
      <c r="C146" s="221"/>
      <c r="D146" s="221"/>
      <c r="E146" s="221"/>
      <c r="F146" s="221"/>
      <c r="G146" s="221"/>
      <c r="H146" s="227">
        <f>$H$144*$H$145</f>
        <v>4888.4968098756026</v>
      </c>
      <c r="I146" s="228"/>
      <c r="M146" s="19"/>
    </row>
    <row r="147" spans="1:13" x14ac:dyDescent="0.35">
      <c r="M147" s="19"/>
    </row>
    <row r="148" spans="1:13" s="1" customFormat="1" ht="16" thickBot="1" x14ac:dyDescent="0.4">
      <c r="A148" s="2"/>
      <c r="B148" s="2"/>
      <c r="C148" s="2"/>
      <c r="D148" s="2"/>
      <c r="E148" s="2"/>
      <c r="F148" s="21" t="s">
        <v>95</v>
      </c>
      <c r="G148" s="22"/>
      <c r="H148" s="23"/>
      <c r="I148" s="2"/>
    </row>
    <row r="149" spans="1:13" s="1" customFormat="1" ht="16" thickBot="1" x14ac:dyDescent="0.4">
      <c r="A149" s="2"/>
      <c r="B149" s="217" t="s">
        <v>180</v>
      </c>
      <c r="C149" s="218"/>
      <c r="D149" s="219"/>
      <c r="E149" s="2"/>
      <c r="F149" s="78" t="s">
        <v>101</v>
      </c>
      <c r="G149" s="17"/>
      <c r="H149" s="79">
        <f>H144</f>
        <v>4888.4968098756026</v>
      </c>
      <c r="I149" s="80"/>
    </row>
    <row r="150" spans="1:13" s="1" customFormat="1" x14ac:dyDescent="0.35">
      <c r="A150" s="2"/>
      <c r="B150" s="2"/>
      <c r="C150" s="2"/>
      <c r="D150" s="2"/>
      <c r="E150" s="2"/>
      <c r="F150" s="78" t="s">
        <v>154</v>
      </c>
      <c r="G150" s="17"/>
      <c r="H150" s="79">
        <v>4822.62</v>
      </c>
      <c r="I150" s="2"/>
    </row>
    <row r="151" spans="1:13" s="1" customFormat="1" x14ac:dyDescent="0.35">
      <c r="A151" s="2"/>
      <c r="B151" s="2"/>
      <c r="C151" s="2"/>
      <c r="D151" s="2"/>
      <c r="E151" s="2"/>
      <c r="F151" s="81" t="s">
        <v>102</v>
      </c>
      <c r="G151" s="82"/>
      <c r="H151" s="83">
        <f>H149-H150</f>
        <v>65.876809875602703</v>
      </c>
      <c r="I151" s="2"/>
    </row>
    <row r="152" spans="1:13" s="1" customFormat="1" x14ac:dyDescent="0.35">
      <c r="A152" s="24"/>
      <c r="B152" s="24"/>
      <c r="C152" s="24"/>
      <c r="D152" s="24"/>
      <c r="E152" s="2"/>
      <c r="F152" s="2"/>
      <c r="G152" s="84"/>
      <c r="H152" s="84"/>
      <c r="I152" s="85"/>
    </row>
    <row r="153" spans="1:13" x14ac:dyDescent="0.35">
      <c r="D153" s="25"/>
      <c r="E153" s="24"/>
      <c r="F153" s="24"/>
      <c r="G153" s="24"/>
      <c r="H153" s="24"/>
      <c r="I153" s="24"/>
      <c r="J153" s="24"/>
      <c r="K153" s="24"/>
    </row>
    <row r="154" spans="1:13" ht="18" customHeight="1" x14ac:dyDescent="0.35">
      <c r="D154" s="25"/>
      <c r="E154" s="24"/>
      <c r="F154" s="24"/>
      <c r="G154" s="24"/>
      <c r="H154" s="24"/>
      <c r="I154" s="24"/>
      <c r="J154" s="25"/>
      <c r="K154" s="25"/>
    </row>
  </sheetData>
  <mergeCells count="206"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A39:I39"/>
    <mergeCell ref="A40:G40"/>
    <mergeCell ref="H40:I40"/>
    <mergeCell ref="B41:G41"/>
    <mergeCell ref="H41:I41"/>
    <mergeCell ref="B42:G42"/>
    <mergeCell ref="H42:I42"/>
    <mergeCell ref="B36:G36"/>
    <mergeCell ref="H36:I36"/>
    <mergeCell ref="B37:G37"/>
    <mergeCell ref="H37:I37"/>
    <mergeCell ref="A38:G38"/>
    <mergeCell ref="H38:I38"/>
    <mergeCell ref="B46:G46"/>
    <mergeCell ref="H46:I46"/>
    <mergeCell ref="A47:G47"/>
    <mergeCell ref="H47:I47"/>
    <mergeCell ref="A48:I48"/>
    <mergeCell ref="A49:G49"/>
    <mergeCell ref="H49:I49"/>
    <mergeCell ref="B43:G43"/>
    <mergeCell ref="H43:I43"/>
    <mergeCell ref="B44:G44"/>
    <mergeCell ref="H44:I44"/>
    <mergeCell ref="B45:G45"/>
    <mergeCell ref="H45:I45"/>
    <mergeCell ref="B53:G53"/>
    <mergeCell ref="H53:I53"/>
    <mergeCell ref="A54:G54"/>
    <mergeCell ref="H54:I54"/>
    <mergeCell ref="A55:I55"/>
    <mergeCell ref="A56:I56"/>
    <mergeCell ref="B50:G50"/>
    <mergeCell ref="H50:I50"/>
    <mergeCell ref="B51:G51"/>
    <mergeCell ref="H51:I51"/>
    <mergeCell ref="B52:G52"/>
    <mergeCell ref="H52:I52"/>
    <mergeCell ref="B62:G62"/>
    <mergeCell ref="B63:G63"/>
    <mergeCell ref="B64:G64"/>
    <mergeCell ref="B65:G65"/>
    <mergeCell ref="B66:G66"/>
    <mergeCell ref="A67:G67"/>
    <mergeCell ref="A57:G57"/>
    <mergeCell ref="H57:I57"/>
    <mergeCell ref="A58:G58"/>
    <mergeCell ref="B59:G59"/>
    <mergeCell ref="B60:G60"/>
    <mergeCell ref="B61:G61"/>
    <mergeCell ref="B73:G73"/>
    <mergeCell ref="A74:G74"/>
    <mergeCell ref="B75:G75"/>
    <mergeCell ref="A76:G76"/>
    <mergeCell ref="A77:I77"/>
    <mergeCell ref="A78:I78"/>
    <mergeCell ref="A68:I68"/>
    <mergeCell ref="A69:G69"/>
    <mergeCell ref="H69:I69"/>
    <mergeCell ref="A70:G70"/>
    <mergeCell ref="B71:G71"/>
    <mergeCell ref="B72:G72"/>
    <mergeCell ref="B84:G84"/>
    <mergeCell ref="B85:G85"/>
    <mergeCell ref="B86:G86"/>
    <mergeCell ref="A87:G87"/>
    <mergeCell ref="B88:G88"/>
    <mergeCell ref="A89:G89"/>
    <mergeCell ref="A79:G79"/>
    <mergeCell ref="H79:I79"/>
    <mergeCell ref="A80:G80"/>
    <mergeCell ref="B81:G81"/>
    <mergeCell ref="B82:G82"/>
    <mergeCell ref="B83:G83"/>
    <mergeCell ref="B95:G95"/>
    <mergeCell ref="B96:G96"/>
    <mergeCell ref="B97:G97"/>
    <mergeCell ref="B98:G98"/>
    <mergeCell ref="A99:G99"/>
    <mergeCell ref="A100:I100"/>
    <mergeCell ref="A90:I90"/>
    <mergeCell ref="A91:G91"/>
    <mergeCell ref="H91:I91"/>
    <mergeCell ref="A92:G92"/>
    <mergeCell ref="B93:G93"/>
    <mergeCell ref="B94:G94"/>
    <mergeCell ref="B106:G106"/>
    <mergeCell ref="A107:G107"/>
    <mergeCell ref="A108:I108"/>
    <mergeCell ref="A109:G109"/>
    <mergeCell ref="H109:I109"/>
    <mergeCell ref="A110:G110"/>
    <mergeCell ref="A101:G101"/>
    <mergeCell ref="H101:I101"/>
    <mergeCell ref="A102:G102"/>
    <mergeCell ref="B103:G103"/>
    <mergeCell ref="B104:G104"/>
    <mergeCell ref="B105:G105"/>
    <mergeCell ref="A116:G116"/>
    <mergeCell ref="B117:G117"/>
    <mergeCell ref="B118:G118"/>
    <mergeCell ref="B119:G119"/>
    <mergeCell ref="B120:G120"/>
    <mergeCell ref="B121:G121"/>
    <mergeCell ref="B111:G111"/>
    <mergeCell ref="B112:G112"/>
    <mergeCell ref="A113:G113"/>
    <mergeCell ref="A114:I114"/>
    <mergeCell ref="A115:G115"/>
    <mergeCell ref="H115:I115"/>
    <mergeCell ref="A128:G128"/>
    <mergeCell ref="B129:G129"/>
    <mergeCell ref="B130:G130"/>
    <mergeCell ref="B131:G131"/>
    <mergeCell ref="B132:G132"/>
    <mergeCell ref="B133:G133"/>
    <mergeCell ref="B122:G122"/>
    <mergeCell ref="A123:G123"/>
    <mergeCell ref="B124:I124"/>
    <mergeCell ref="A125:G125"/>
    <mergeCell ref="A126:I126"/>
    <mergeCell ref="A127:G127"/>
    <mergeCell ref="H127:I127"/>
    <mergeCell ref="B140:G140"/>
    <mergeCell ref="H140:I140"/>
    <mergeCell ref="B141:G141"/>
    <mergeCell ref="H141:I141"/>
    <mergeCell ref="B142:G142"/>
    <mergeCell ref="H142:I142"/>
    <mergeCell ref="A134:G134"/>
    <mergeCell ref="A135:G135"/>
    <mergeCell ref="A136:I136"/>
    <mergeCell ref="A138:G138"/>
    <mergeCell ref="H138:I138"/>
    <mergeCell ref="B139:G139"/>
    <mergeCell ref="H139:I139"/>
    <mergeCell ref="B146:G146"/>
    <mergeCell ref="H146:I146"/>
    <mergeCell ref="B149:D149"/>
    <mergeCell ref="B143:G143"/>
    <mergeCell ref="H143:I143"/>
    <mergeCell ref="B144:G144"/>
    <mergeCell ref="H144:I144"/>
    <mergeCell ref="B145:G145"/>
    <mergeCell ref="H145:I145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136" zoomScale="115" zoomScaleNormal="115" workbookViewId="0">
      <selection activeCell="K148" sqref="K148"/>
    </sheetView>
  </sheetViews>
  <sheetFormatPr defaultColWidth="12.54296875" defaultRowHeight="15.5" x14ac:dyDescent="0.35"/>
  <cols>
    <col min="1" max="1" width="12.54296875" style="2"/>
    <col min="2" max="2" width="20.453125" style="2" customWidth="1"/>
    <col min="3" max="5" width="12.54296875" style="2"/>
    <col min="6" max="6" width="18.54296875" style="2" customWidth="1"/>
    <col min="7" max="7" width="16.1796875" style="2" customWidth="1"/>
    <col min="8" max="8" width="20.81640625" style="2" customWidth="1"/>
    <col min="9" max="9" width="18.81640625" style="2" customWidth="1"/>
    <col min="10" max="10" width="19.1796875" style="2" bestFit="1" customWidth="1"/>
    <col min="11" max="16384" width="12.54296875" style="2"/>
  </cols>
  <sheetData>
    <row r="1" spans="1:9" ht="22.5" customHeight="1" x14ac:dyDescent="0.35">
      <c r="A1" s="26"/>
      <c r="B1" s="27"/>
      <c r="C1" s="99" t="s">
        <v>19</v>
      </c>
      <c r="D1" s="100"/>
      <c r="E1" s="100"/>
      <c r="F1" s="100"/>
      <c r="G1" s="100"/>
      <c r="H1" s="100"/>
      <c r="I1" s="101"/>
    </row>
    <row r="2" spans="1:9" ht="22.5" customHeight="1" x14ac:dyDescent="0.35">
      <c r="A2" s="28"/>
      <c r="B2" s="3"/>
      <c r="C2" s="102" t="s">
        <v>84</v>
      </c>
      <c r="D2" s="103"/>
      <c r="E2" s="103"/>
      <c r="F2" s="103"/>
      <c r="G2" s="103"/>
      <c r="H2" s="103"/>
      <c r="I2" s="104"/>
    </row>
    <row r="3" spans="1:9" ht="22.5" customHeight="1" x14ac:dyDescent="0.35">
      <c r="A3" s="28"/>
      <c r="B3" s="3"/>
      <c r="C3" s="102" t="s">
        <v>90</v>
      </c>
      <c r="D3" s="103"/>
      <c r="E3" s="103"/>
      <c r="F3" s="103"/>
      <c r="G3" s="103"/>
      <c r="H3" s="103"/>
      <c r="I3" s="104"/>
    </row>
    <row r="4" spans="1:9" ht="22.5" customHeight="1" thickBot="1" x14ac:dyDescent="0.4">
      <c r="A4" s="28"/>
      <c r="B4" s="3"/>
      <c r="C4" s="105" t="s">
        <v>71</v>
      </c>
      <c r="D4" s="106"/>
      <c r="E4" s="106"/>
      <c r="F4" s="106"/>
      <c r="G4" s="106"/>
      <c r="H4" s="106"/>
      <c r="I4" s="107"/>
    </row>
    <row r="5" spans="1:9" ht="18" customHeight="1" thickBot="1" x14ac:dyDescent="0.4">
      <c r="A5" s="108" t="s">
        <v>70</v>
      </c>
      <c r="B5" s="109"/>
      <c r="C5" s="109"/>
      <c r="D5" s="109"/>
      <c r="E5" s="109"/>
      <c r="F5" s="109"/>
      <c r="G5" s="109"/>
      <c r="H5" s="109"/>
      <c r="I5" s="110"/>
    </row>
    <row r="6" spans="1:9" x14ac:dyDescent="0.35">
      <c r="A6" s="119" t="s">
        <v>39</v>
      </c>
      <c r="B6" s="120"/>
      <c r="C6" s="120"/>
      <c r="D6" s="120"/>
      <c r="E6" s="121" t="s">
        <v>178</v>
      </c>
      <c r="F6" s="121"/>
      <c r="G6" s="121"/>
      <c r="H6" s="121"/>
      <c r="I6" s="122"/>
    </row>
    <row r="7" spans="1:9" x14ac:dyDescent="0.35">
      <c r="A7" s="111" t="s">
        <v>54</v>
      </c>
      <c r="B7" s="112"/>
      <c r="C7" s="112"/>
      <c r="D7" s="112"/>
      <c r="E7" s="113" t="s">
        <v>82</v>
      </c>
      <c r="F7" s="113"/>
      <c r="G7" s="113"/>
      <c r="H7" s="113"/>
      <c r="I7" s="114"/>
    </row>
    <row r="8" spans="1:9" x14ac:dyDescent="0.35">
      <c r="A8" s="115" t="s">
        <v>30</v>
      </c>
      <c r="B8" s="116"/>
      <c r="C8" s="116"/>
      <c r="D8" s="116"/>
      <c r="E8" s="123" t="s">
        <v>80</v>
      </c>
      <c r="F8" s="123"/>
      <c r="G8" s="123"/>
      <c r="H8" s="123"/>
      <c r="I8" s="124"/>
    </row>
    <row r="9" spans="1:9" x14ac:dyDescent="0.35">
      <c r="A9" s="111" t="s">
        <v>88</v>
      </c>
      <c r="B9" s="112"/>
      <c r="C9" s="112"/>
      <c r="D9" s="112"/>
      <c r="E9" s="113" t="s">
        <v>172</v>
      </c>
      <c r="F9" s="113"/>
      <c r="G9" s="113"/>
      <c r="H9" s="113"/>
      <c r="I9" s="114"/>
    </row>
    <row r="10" spans="1:9" x14ac:dyDescent="0.35">
      <c r="A10" s="115" t="s">
        <v>50</v>
      </c>
      <c r="B10" s="116"/>
      <c r="C10" s="116"/>
      <c r="D10" s="116"/>
      <c r="E10" s="117" t="s">
        <v>83</v>
      </c>
      <c r="F10" s="117"/>
      <c r="G10" s="117"/>
      <c r="H10" s="117"/>
      <c r="I10" s="118"/>
    </row>
    <row r="11" spans="1:9" x14ac:dyDescent="0.35">
      <c r="A11" s="111" t="s">
        <v>53</v>
      </c>
      <c r="B11" s="112"/>
      <c r="C11" s="112"/>
      <c r="D11" s="112"/>
      <c r="E11" s="113" t="s">
        <v>83</v>
      </c>
      <c r="F11" s="113"/>
      <c r="G11" s="113"/>
      <c r="H11" s="113"/>
      <c r="I11" s="114"/>
    </row>
    <row r="12" spans="1:9" x14ac:dyDescent="0.35">
      <c r="A12" s="115" t="s">
        <v>55</v>
      </c>
      <c r="B12" s="116"/>
      <c r="C12" s="116"/>
      <c r="D12" s="116"/>
      <c r="E12" s="142" t="s">
        <v>117</v>
      </c>
      <c r="F12" s="142"/>
      <c r="G12" s="142"/>
      <c r="H12" s="142"/>
      <c r="I12" s="143"/>
    </row>
    <row r="13" spans="1:9" x14ac:dyDescent="0.35">
      <c r="A13" s="29" t="s">
        <v>68</v>
      </c>
      <c r="B13" s="14"/>
      <c r="C13" s="14"/>
      <c r="D13" s="14"/>
      <c r="E13" s="14"/>
      <c r="F13" s="14"/>
      <c r="G13" s="15"/>
      <c r="H13" s="144" t="s">
        <v>83</v>
      </c>
      <c r="I13" s="145"/>
    </row>
    <row r="14" spans="1:9" x14ac:dyDescent="0.35">
      <c r="A14" s="30" t="s">
        <v>65</v>
      </c>
      <c r="B14" s="16"/>
      <c r="C14" s="16"/>
      <c r="D14" s="16"/>
      <c r="E14" s="16"/>
      <c r="F14" s="16"/>
      <c r="G14" s="17"/>
      <c r="H14" s="146" t="s">
        <v>83</v>
      </c>
      <c r="I14" s="147"/>
    </row>
    <row r="15" spans="1:9" x14ac:dyDescent="0.35">
      <c r="A15" s="29" t="s">
        <v>2</v>
      </c>
      <c r="B15" s="14"/>
      <c r="C15" s="14"/>
      <c r="D15" s="14"/>
      <c r="E15" s="14"/>
      <c r="F15" s="14"/>
      <c r="G15" s="15"/>
      <c r="H15" s="148" t="s">
        <v>33</v>
      </c>
      <c r="I15" s="145"/>
    </row>
    <row r="16" spans="1:9" x14ac:dyDescent="0.35">
      <c r="A16" s="30" t="s">
        <v>4</v>
      </c>
      <c r="B16" s="16"/>
      <c r="C16" s="16"/>
      <c r="D16" s="16"/>
      <c r="E16" s="16"/>
      <c r="F16" s="16"/>
      <c r="G16" s="17"/>
      <c r="H16" s="149" t="s">
        <v>181</v>
      </c>
      <c r="I16" s="150"/>
    </row>
    <row r="17" spans="1:10" ht="15" customHeight="1" x14ac:dyDescent="0.35">
      <c r="A17" s="31" t="s">
        <v>22</v>
      </c>
      <c r="B17" s="18"/>
      <c r="C17" s="18"/>
      <c r="D17" s="18"/>
      <c r="E17" s="18"/>
      <c r="F17" s="18"/>
      <c r="G17" s="18"/>
      <c r="H17" s="18"/>
      <c r="I17" s="32"/>
    </row>
    <row r="18" spans="1:10" ht="15" customHeight="1" x14ac:dyDescent="0.35">
      <c r="A18" s="33" t="s">
        <v>0</v>
      </c>
      <c r="B18" s="129" t="s">
        <v>23</v>
      </c>
      <c r="C18" s="129"/>
      <c r="D18" s="129"/>
      <c r="E18" s="129"/>
      <c r="F18" s="129"/>
      <c r="G18" s="129"/>
      <c r="H18" s="140" t="s">
        <v>40</v>
      </c>
      <c r="I18" s="141"/>
    </row>
    <row r="19" spans="1:10" x14ac:dyDescent="0.35">
      <c r="A19" s="34" t="s">
        <v>1</v>
      </c>
      <c r="B19" s="134" t="s">
        <v>44</v>
      </c>
      <c r="C19" s="134"/>
      <c r="D19" s="134"/>
      <c r="E19" s="134"/>
      <c r="F19" s="134"/>
      <c r="G19" s="134"/>
      <c r="H19" s="135" t="s">
        <v>173</v>
      </c>
      <c r="I19" s="136"/>
    </row>
    <row r="20" spans="1:10" x14ac:dyDescent="0.35">
      <c r="A20" s="35" t="s">
        <v>3</v>
      </c>
      <c r="B20" s="137" t="s">
        <v>89</v>
      </c>
      <c r="C20" s="137"/>
      <c r="D20" s="137"/>
      <c r="E20" s="137"/>
      <c r="F20" s="137"/>
      <c r="G20" s="137"/>
      <c r="H20" s="138">
        <v>1621</v>
      </c>
      <c r="I20" s="139"/>
    </row>
    <row r="21" spans="1:10" x14ac:dyDescent="0.35">
      <c r="A21" s="36" t="s">
        <v>5</v>
      </c>
      <c r="B21" s="125" t="s">
        <v>46</v>
      </c>
      <c r="C21" s="126"/>
      <c r="D21" s="126"/>
      <c r="E21" s="126"/>
      <c r="F21" s="126"/>
      <c r="G21" s="126"/>
      <c r="H21" s="127">
        <v>1896.54</v>
      </c>
      <c r="I21" s="128"/>
    </row>
    <row r="22" spans="1:10" x14ac:dyDescent="0.35">
      <c r="A22" s="33" t="s">
        <v>27</v>
      </c>
      <c r="B22" s="129" t="s">
        <v>6</v>
      </c>
      <c r="C22" s="129"/>
      <c r="D22" s="129"/>
      <c r="E22" s="129"/>
      <c r="F22" s="129"/>
      <c r="G22" s="129"/>
      <c r="H22" s="130">
        <v>46023</v>
      </c>
      <c r="I22" s="131"/>
    </row>
    <row r="23" spans="1:10" x14ac:dyDescent="0.35">
      <c r="A23" s="34" t="s">
        <v>28</v>
      </c>
      <c r="B23" s="132" t="s">
        <v>29</v>
      </c>
      <c r="C23" s="132"/>
      <c r="D23" s="132"/>
      <c r="E23" s="132" t="s">
        <v>91</v>
      </c>
      <c r="F23" s="132"/>
      <c r="G23" s="132"/>
      <c r="H23" s="132" t="s">
        <v>51</v>
      </c>
      <c r="I23" s="133"/>
    </row>
    <row r="24" spans="1:10" x14ac:dyDescent="0.35">
      <c r="A24" s="33" t="s">
        <v>31</v>
      </c>
      <c r="B24" s="163">
        <v>0.06</v>
      </c>
      <c r="C24" s="163"/>
      <c r="D24" s="163"/>
      <c r="E24" s="151">
        <v>44</v>
      </c>
      <c r="F24" s="151"/>
      <c r="G24" s="151"/>
      <c r="H24" s="164">
        <v>4</v>
      </c>
      <c r="I24" s="165"/>
    </row>
    <row r="25" spans="1:10" x14ac:dyDescent="0.35">
      <c r="A25" s="34" t="s">
        <v>32</v>
      </c>
      <c r="B25" s="132" t="s">
        <v>49</v>
      </c>
      <c r="C25" s="132"/>
      <c r="D25" s="132"/>
      <c r="E25" s="132" t="s">
        <v>47</v>
      </c>
      <c r="F25" s="132"/>
      <c r="G25" s="132"/>
      <c r="H25" s="166" t="s">
        <v>48</v>
      </c>
      <c r="I25" s="167"/>
    </row>
    <row r="26" spans="1:10" x14ac:dyDescent="0.35">
      <c r="A26" s="33" t="s">
        <v>34</v>
      </c>
      <c r="B26" s="151" t="s">
        <v>18</v>
      </c>
      <c r="C26" s="151"/>
      <c r="D26" s="151"/>
      <c r="E26" s="151">
        <v>1</v>
      </c>
      <c r="F26" s="151"/>
      <c r="G26" s="151"/>
      <c r="H26" s="152">
        <v>1</v>
      </c>
      <c r="I26" s="153"/>
    </row>
    <row r="27" spans="1:10" ht="16" thickBot="1" x14ac:dyDescent="0.4">
      <c r="A27" s="154"/>
      <c r="B27" s="155"/>
      <c r="C27" s="155"/>
      <c r="D27" s="155"/>
      <c r="E27" s="155"/>
      <c r="F27" s="155"/>
      <c r="G27" s="155"/>
      <c r="H27" s="155"/>
      <c r="I27" s="156"/>
    </row>
    <row r="28" spans="1:10" ht="16" thickBot="1" x14ac:dyDescent="0.4">
      <c r="A28" s="157" t="s">
        <v>139</v>
      </c>
      <c r="B28" s="158"/>
      <c r="C28" s="158"/>
      <c r="D28" s="158"/>
      <c r="E28" s="158"/>
      <c r="F28" s="158"/>
      <c r="G28" s="158"/>
      <c r="H28" s="158"/>
      <c r="I28" s="159"/>
    </row>
    <row r="29" spans="1:10" x14ac:dyDescent="0.35">
      <c r="A29" s="160" t="s">
        <v>21</v>
      </c>
      <c r="B29" s="161"/>
      <c r="C29" s="161"/>
      <c r="D29" s="161"/>
      <c r="E29" s="161"/>
      <c r="F29" s="161"/>
      <c r="G29" s="161"/>
      <c r="H29" s="161" t="s">
        <v>67</v>
      </c>
      <c r="I29" s="162"/>
      <c r="J29" s="2" t="s">
        <v>184</v>
      </c>
    </row>
    <row r="30" spans="1:10" x14ac:dyDescent="0.35">
      <c r="A30" s="37" t="s">
        <v>0</v>
      </c>
      <c r="B30" s="173" t="s">
        <v>7</v>
      </c>
      <c r="C30" s="174"/>
      <c r="D30" s="174"/>
      <c r="E30" s="174"/>
      <c r="F30" s="174"/>
      <c r="G30" s="175"/>
      <c r="H30" s="171">
        <f>H21</f>
        <v>1896.54</v>
      </c>
      <c r="I30" s="172"/>
    </row>
    <row r="31" spans="1:10" x14ac:dyDescent="0.35">
      <c r="A31" s="35" t="s">
        <v>1</v>
      </c>
      <c r="B31" s="168" t="s">
        <v>41</v>
      </c>
      <c r="C31" s="169"/>
      <c r="D31" s="169"/>
      <c r="E31" s="169"/>
      <c r="F31" s="169"/>
      <c r="G31" s="170"/>
      <c r="H31" s="171"/>
      <c r="I31" s="172"/>
    </row>
    <row r="32" spans="1:10" x14ac:dyDescent="0.35">
      <c r="A32" s="37" t="s">
        <v>3</v>
      </c>
      <c r="B32" s="173" t="s">
        <v>166</v>
      </c>
      <c r="C32" s="174"/>
      <c r="D32" s="174"/>
      <c r="E32" s="174"/>
      <c r="F32" s="174"/>
      <c r="G32" s="175"/>
      <c r="H32" s="176"/>
      <c r="I32" s="177"/>
    </row>
    <row r="33" spans="1:9" x14ac:dyDescent="0.35">
      <c r="A33" s="35" t="s">
        <v>5</v>
      </c>
      <c r="B33" s="168" t="s">
        <v>42</v>
      </c>
      <c r="C33" s="169"/>
      <c r="D33" s="169"/>
      <c r="E33" s="169"/>
      <c r="F33" s="169"/>
      <c r="G33" s="170"/>
      <c r="H33" s="171"/>
      <c r="I33" s="172"/>
    </row>
    <row r="34" spans="1:9" x14ac:dyDescent="0.35">
      <c r="A34" s="35" t="s">
        <v>27</v>
      </c>
      <c r="B34" s="168" t="s">
        <v>63</v>
      </c>
      <c r="C34" s="169"/>
      <c r="D34" s="169"/>
      <c r="E34" s="169"/>
      <c r="F34" s="169"/>
      <c r="G34" s="170"/>
      <c r="H34" s="171"/>
      <c r="I34" s="172"/>
    </row>
    <row r="35" spans="1:9" x14ac:dyDescent="0.35">
      <c r="A35" s="35" t="s">
        <v>28</v>
      </c>
      <c r="B35" s="168" t="s">
        <v>43</v>
      </c>
      <c r="C35" s="169"/>
      <c r="D35" s="169"/>
      <c r="E35" s="169"/>
      <c r="F35" s="169"/>
      <c r="G35" s="170"/>
      <c r="H35" s="171"/>
      <c r="I35" s="172"/>
    </row>
    <row r="36" spans="1:9" x14ac:dyDescent="0.35">
      <c r="A36" s="35" t="s">
        <v>31</v>
      </c>
      <c r="B36" s="168" t="s">
        <v>64</v>
      </c>
      <c r="C36" s="169"/>
      <c r="D36" s="169"/>
      <c r="E36" s="169"/>
      <c r="F36" s="169"/>
      <c r="G36" s="170"/>
      <c r="H36" s="171"/>
      <c r="I36" s="172"/>
    </row>
    <row r="37" spans="1:9" x14ac:dyDescent="0.35">
      <c r="A37" s="35" t="s">
        <v>32</v>
      </c>
      <c r="B37" s="168" t="s">
        <v>61</v>
      </c>
      <c r="C37" s="169"/>
      <c r="D37" s="169"/>
      <c r="E37" s="169"/>
      <c r="F37" s="169"/>
      <c r="G37" s="170"/>
      <c r="H37" s="181"/>
      <c r="I37" s="182"/>
    </row>
    <row r="38" spans="1:9" ht="16" thickBot="1" x14ac:dyDescent="0.4">
      <c r="A38" s="183" t="s">
        <v>62</v>
      </c>
      <c r="B38" s="184"/>
      <c r="C38" s="184"/>
      <c r="D38" s="184"/>
      <c r="E38" s="184"/>
      <c r="F38" s="184"/>
      <c r="G38" s="184"/>
      <c r="H38" s="185">
        <f>SUM(H30:H37)</f>
        <v>1896.54</v>
      </c>
      <c r="I38" s="186"/>
    </row>
    <row r="39" spans="1:9" ht="16" thickBot="1" x14ac:dyDescent="0.4">
      <c r="A39" s="157" t="s">
        <v>138</v>
      </c>
      <c r="B39" s="158"/>
      <c r="C39" s="158"/>
      <c r="D39" s="158"/>
      <c r="E39" s="158"/>
      <c r="F39" s="158"/>
      <c r="G39" s="158"/>
      <c r="H39" s="158"/>
      <c r="I39" s="159"/>
    </row>
    <row r="40" spans="1:9" x14ac:dyDescent="0.35">
      <c r="A40" s="189" t="s">
        <v>21</v>
      </c>
      <c r="B40" s="190"/>
      <c r="C40" s="190"/>
      <c r="D40" s="190"/>
      <c r="E40" s="190"/>
      <c r="F40" s="190"/>
      <c r="G40" s="190"/>
      <c r="H40" s="190" t="s">
        <v>67</v>
      </c>
      <c r="I40" s="191"/>
    </row>
    <row r="41" spans="1:9" x14ac:dyDescent="0.35">
      <c r="A41" s="37" t="s">
        <v>0</v>
      </c>
      <c r="B41" s="178" t="s">
        <v>8</v>
      </c>
      <c r="C41" s="178"/>
      <c r="D41" s="178"/>
      <c r="E41" s="178"/>
      <c r="F41" s="178"/>
      <c r="G41" s="178"/>
      <c r="H41" s="171">
        <f>$H$24*$E$24-$B$24*$H$21</f>
        <v>62.207599999999999</v>
      </c>
      <c r="I41" s="172"/>
    </row>
    <row r="42" spans="1:9" x14ac:dyDescent="0.35">
      <c r="A42" s="35" t="s">
        <v>1</v>
      </c>
      <c r="B42" s="137" t="s">
        <v>35</v>
      </c>
      <c r="C42" s="137"/>
      <c r="D42" s="137"/>
      <c r="E42" s="137"/>
      <c r="F42" s="137"/>
      <c r="G42" s="137"/>
      <c r="H42" s="171">
        <v>505.99</v>
      </c>
      <c r="I42" s="172"/>
    </row>
    <row r="43" spans="1:9" x14ac:dyDescent="0.35">
      <c r="A43" s="35" t="s">
        <v>3</v>
      </c>
      <c r="B43" s="137" t="s">
        <v>57</v>
      </c>
      <c r="C43" s="137"/>
      <c r="D43" s="137"/>
      <c r="E43" s="137"/>
      <c r="F43" s="137"/>
      <c r="G43" s="137"/>
      <c r="H43" s="171">
        <v>0</v>
      </c>
      <c r="I43" s="172"/>
    </row>
    <row r="44" spans="1:9" x14ac:dyDescent="0.35">
      <c r="A44" s="35" t="s">
        <v>5</v>
      </c>
      <c r="B44" s="137" t="s">
        <v>56</v>
      </c>
      <c r="C44" s="137"/>
      <c r="D44" s="137"/>
      <c r="E44" s="137"/>
      <c r="F44" s="137"/>
      <c r="G44" s="137"/>
      <c r="H44" s="171">
        <v>58.01</v>
      </c>
      <c r="I44" s="172"/>
    </row>
    <row r="45" spans="1:9" x14ac:dyDescent="0.35">
      <c r="A45" s="35" t="s">
        <v>27</v>
      </c>
      <c r="B45" s="137" t="s">
        <v>20</v>
      </c>
      <c r="C45" s="137"/>
      <c r="D45" s="137"/>
      <c r="E45" s="137"/>
      <c r="F45" s="137"/>
      <c r="G45" s="137"/>
      <c r="H45" s="171">
        <v>6.98</v>
      </c>
      <c r="I45" s="172"/>
    </row>
    <row r="46" spans="1:9" x14ac:dyDescent="0.35">
      <c r="A46" s="35" t="s">
        <v>28</v>
      </c>
      <c r="B46" s="168" t="s">
        <v>66</v>
      </c>
      <c r="C46" s="169"/>
      <c r="D46" s="169"/>
      <c r="E46" s="169"/>
      <c r="F46" s="169"/>
      <c r="G46" s="170"/>
      <c r="H46" s="187"/>
      <c r="I46" s="188"/>
    </row>
    <row r="47" spans="1:9" ht="16" thickBot="1" x14ac:dyDescent="0.4">
      <c r="A47" s="183" t="s">
        <v>62</v>
      </c>
      <c r="B47" s="184"/>
      <c r="C47" s="184"/>
      <c r="D47" s="184"/>
      <c r="E47" s="184"/>
      <c r="F47" s="184"/>
      <c r="G47" s="184"/>
      <c r="H47" s="185">
        <f>SUM(H41:I46)</f>
        <v>633.18759999999997</v>
      </c>
      <c r="I47" s="186"/>
    </row>
    <row r="48" spans="1:9" ht="16" thickBot="1" x14ac:dyDescent="0.4">
      <c r="A48" s="157" t="s">
        <v>140</v>
      </c>
      <c r="B48" s="158"/>
      <c r="C48" s="158"/>
      <c r="D48" s="158"/>
      <c r="E48" s="158"/>
      <c r="F48" s="158"/>
      <c r="G48" s="158"/>
      <c r="H48" s="158"/>
      <c r="I48" s="159"/>
    </row>
    <row r="49" spans="1:9" x14ac:dyDescent="0.35">
      <c r="A49" s="160" t="s">
        <v>21</v>
      </c>
      <c r="B49" s="161"/>
      <c r="C49" s="161"/>
      <c r="D49" s="161"/>
      <c r="E49" s="161"/>
      <c r="F49" s="161"/>
      <c r="G49" s="161"/>
      <c r="H49" s="161" t="s">
        <v>67</v>
      </c>
      <c r="I49" s="162"/>
    </row>
    <row r="50" spans="1:9" x14ac:dyDescent="0.35">
      <c r="A50" s="37" t="s">
        <v>0</v>
      </c>
      <c r="B50" s="178" t="s">
        <v>58</v>
      </c>
      <c r="C50" s="178"/>
      <c r="D50" s="178"/>
      <c r="E50" s="178"/>
      <c r="F50" s="178"/>
      <c r="G50" s="178"/>
      <c r="H50" s="179">
        <v>20.170000000000002</v>
      </c>
      <c r="I50" s="180"/>
    </row>
    <row r="51" spans="1:9" x14ac:dyDescent="0.35">
      <c r="A51" s="37" t="s">
        <v>1</v>
      </c>
      <c r="B51" s="178" t="s">
        <v>97</v>
      </c>
      <c r="C51" s="178"/>
      <c r="D51" s="178"/>
      <c r="E51" s="178"/>
      <c r="F51" s="178"/>
      <c r="G51" s="178"/>
      <c r="H51" s="179"/>
      <c r="I51" s="180"/>
    </row>
    <row r="52" spans="1:9" x14ac:dyDescent="0.35">
      <c r="A52" s="37" t="s">
        <v>3</v>
      </c>
      <c r="B52" s="178" t="s">
        <v>77</v>
      </c>
      <c r="C52" s="178"/>
      <c r="D52" s="178"/>
      <c r="E52" s="178"/>
      <c r="F52" s="178"/>
      <c r="G52" s="178"/>
      <c r="H52" s="179"/>
      <c r="I52" s="180"/>
    </row>
    <row r="53" spans="1:9" x14ac:dyDescent="0.35">
      <c r="A53" s="37" t="s">
        <v>5</v>
      </c>
      <c r="B53" s="178" t="s">
        <v>118</v>
      </c>
      <c r="C53" s="178"/>
      <c r="D53" s="178"/>
      <c r="E53" s="178"/>
      <c r="F53" s="178"/>
      <c r="G53" s="178"/>
      <c r="H53" s="179"/>
      <c r="I53" s="180"/>
    </row>
    <row r="54" spans="1:9" ht="16" thickBot="1" x14ac:dyDescent="0.4">
      <c r="A54" s="195" t="s">
        <v>62</v>
      </c>
      <c r="B54" s="196"/>
      <c r="C54" s="196"/>
      <c r="D54" s="196"/>
      <c r="E54" s="196"/>
      <c r="F54" s="196"/>
      <c r="G54" s="197"/>
      <c r="H54" s="185">
        <f>SUM(H50:I53)</f>
        <v>20.170000000000002</v>
      </c>
      <c r="I54" s="186"/>
    </row>
    <row r="55" spans="1:9" ht="16" thickBot="1" x14ac:dyDescent="0.4">
      <c r="A55" s="157" t="s">
        <v>141</v>
      </c>
      <c r="B55" s="158"/>
      <c r="C55" s="158"/>
      <c r="D55" s="158"/>
      <c r="E55" s="158"/>
      <c r="F55" s="158"/>
      <c r="G55" s="158"/>
      <c r="H55" s="158"/>
      <c r="I55" s="159"/>
    </row>
    <row r="56" spans="1:9" x14ac:dyDescent="0.35">
      <c r="A56" s="200" t="s">
        <v>119</v>
      </c>
      <c r="B56" s="201"/>
      <c r="C56" s="201"/>
      <c r="D56" s="201"/>
      <c r="E56" s="201"/>
      <c r="F56" s="201"/>
      <c r="G56" s="201"/>
      <c r="H56" s="201"/>
      <c r="I56" s="202"/>
    </row>
    <row r="57" spans="1:9" x14ac:dyDescent="0.35">
      <c r="A57" s="195" t="s">
        <v>21</v>
      </c>
      <c r="B57" s="196"/>
      <c r="C57" s="196"/>
      <c r="D57" s="196"/>
      <c r="E57" s="196"/>
      <c r="F57" s="196"/>
      <c r="G57" s="197"/>
      <c r="H57" s="198" t="s">
        <v>67</v>
      </c>
      <c r="I57" s="199"/>
    </row>
    <row r="58" spans="1:9" x14ac:dyDescent="0.35">
      <c r="A58" s="203" t="s">
        <v>45</v>
      </c>
      <c r="B58" s="204"/>
      <c r="C58" s="204"/>
      <c r="D58" s="204"/>
      <c r="E58" s="204"/>
      <c r="F58" s="204"/>
      <c r="G58" s="204"/>
      <c r="H58" s="71" t="s">
        <v>9</v>
      </c>
      <c r="I58" s="38" t="s">
        <v>24</v>
      </c>
    </row>
    <row r="59" spans="1:9" x14ac:dyDescent="0.35">
      <c r="A59" s="37" t="s">
        <v>0</v>
      </c>
      <c r="B59" s="178" t="s">
        <v>10</v>
      </c>
      <c r="C59" s="178"/>
      <c r="D59" s="178"/>
      <c r="E59" s="178"/>
      <c r="F59" s="178"/>
      <c r="G59" s="178"/>
      <c r="H59" s="6">
        <v>0.2</v>
      </c>
      <c r="I59" s="72">
        <f>H59*($H$38)</f>
        <v>379.30799999999999</v>
      </c>
    </row>
    <row r="60" spans="1:9" x14ac:dyDescent="0.35">
      <c r="A60" s="37" t="s">
        <v>1</v>
      </c>
      <c r="B60" s="178" t="s">
        <v>11</v>
      </c>
      <c r="C60" s="178"/>
      <c r="D60" s="178"/>
      <c r="E60" s="178"/>
      <c r="F60" s="178"/>
      <c r="G60" s="178"/>
      <c r="H60" s="6">
        <v>1.4999999999999999E-2</v>
      </c>
      <c r="I60" s="72">
        <f t="shared" ref="I60:I66" si="0">H60*($H$38)</f>
        <v>28.4481</v>
      </c>
    </row>
    <row r="61" spans="1:9" x14ac:dyDescent="0.35">
      <c r="A61" s="37" t="s">
        <v>3</v>
      </c>
      <c r="B61" s="178" t="s">
        <v>12</v>
      </c>
      <c r="C61" s="178"/>
      <c r="D61" s="178"/>
      <c r="E61" s="178"/>
      <c r="F61" s="178"/>
      <c r="G61" s="178"/>
      <c r="H61" s="6">
        <v>0.01</v>
      </c>
      <c r="I61" s="72">
        <f t="shared" si="0"/>
        <v>18.965399999999999</v>
      </c>
    </row>
    <row r="62" spans="1:9" x14ac:dyDescent="0.35">
      <c r="A62" s="37" t="s">
        <v>5</v>
      </c>
      <c r="B62" s="178" t="s">
        <v>13</v>
      </c>
      <c r="C62" s="178"/>
      <c r="D62" s="178"/>
      <c r="E62" s="178"/>
      <c r="F62" s="178"/>
      <c r="G62" s="178"/>
      <c r="H62" s="6">
        <v>2E-3</v>
      </c>
      <c r="I62" s="72">
        <f t="shared" si="0"/>
        <v>3.7930799999999998</v>
      </c>
    </row>
    <row r="63" spans="1:9" x14ac:dyDescent="0.35">
      <c r="A63" s="37" t="s">
        <v>27</v>
      </c>
      <c r="B63" s="178" t="s">
        <v>14</v>
      </c>
      <c r="C63" s="178"/>
      <c r="D63" s="178"/>
      <c r="E63" s="178"/>
      <c r="F63" s="178"/>
      <c r="G63" s="178"/>
      <c r="H63" s="6">
        <v>2.5000000000000001E-2</v>
      </c>
      <c r="I63" s="72">
        <f t="shared" si="0"/>
        <v>47.413499999999999</v>
      </c>
    </row>
    <row r="64" spans="1:9" x14ac:dyDescent="0.35">
      <c r="A64" s="37" t="s">
        <v>28</v>
      </c>
      <c r="B64" s="178" t="s">
        <v>16</v>
      </c>
      <c r="C64" s="178"/>
      <c r="D64" s="178"/>
      <c r="E64" s="178"/>
      <c r="F64" s="178"/>
      <c r="G64" s="178"/>
      <c r="H64" s="6">
        <v>6.0000000000000001E-3</v>
      </c>
      <c r="I64" s="72">
        <f t="shared" si="0"/>
        <v>11.379239999999999</v>
      </c>
    </row>
    <row r="65" spans="1:9" x14ac:dyDescent="0.35">
      <c r="A65" s="35" t="s">
        <v>31</v>
      </c>
      <c r="B65" s="137" t="s">
        <v>179</v>
      </c>
      <c r="C65" s="137"/>
      <c r="D65" s="137"/>
      <c r="E65" s="137"/>
      <c r="F65" s="137"/>
      <c r="G65" s="137"/>
      <c r="H65" s="11">
        <v>1.4999999999999999E-2</v>
      </c>
      <c r="I65" s="91">
        <f t="shared" si="0"/>
        <v>28.4481</v>
      </c>
    </row>
    <row r="66" spans="1:9" x14ac:dyDescent="0.35">
      <c r="A66" s="37" t="s">
        <v>32</v>
      </c>
      <c r="B66" s="178" t="s">
        <v>15</v>
      </c>
      <c r="C66" s="178"/>
      <c r="D66" s="178"/>
      <c r="E66" s="178"/>
      <c r="F66" s="178"/>
      <c r="G66" s="178"/>
      <c r="H66" s="6">
        <v>0.08</v>
      </c>
      <c r="I66" s="72">
        <f t="shared" si="0"/>
        <v>151.72319999999999</v>
      </c>
    </row>
    <row r="67" spans="1:9" x14ac:dyDescent="0.35">
      <c r="A67" s="183" t="s">
        <v>62</v>
      </c>
      <c r="B67" s="184"/>
      <c r="C67" s="184"/>
      <c r="D67" s="184"/>
      <c r="E67" s="184"/>
      <c r="F67" s="184"/>
      <c r="G67" s="184"/>
      <c r="H67" s="7">
        <f>SUM(H59:H66)</f>
        <v>0.35300000000000009</v>
      </c>
      <c r="I67" s="41">
        <f>SUM(I59:I66)</f>
        <v>669.47861999999998</v>
      </c>
    </row>
    <row r="68" spans="1:9" x14ac:dyDescent="0.35">
      <c r="A68" s="200" t="s">
        <v>120</v>
      </c>
      <c r="B68" s="201"/>
      <c r="C68" s="201"/>
      <c r="D68" s="201"/>
      <c r="E68" s="201"/>
      <c r="F68" s="201"/>
      <c r="G68" s="201"/>
      <c r="H68" s="201"/>
      <c r="I68" s="202"/>
    </row>
    <row r="69" spans="1:9" x14ac:dyDescent="0.35">
      <c r="A69" s="195" t="s">
        <v>21</v>
      </c>
      <c r="B69" s="196"/>
      <c r="C69" s="196"/>
      <c r="D69" s="196"/>
      <c r="E69" s="196"/>
      <c r="F69" s="196"/>
      <c r="G69" s="197"/>
      <c r="H69" s="198" t="s">
        <v>67</v>
      </c>
      <c r="I69" s="199"/>
    </row>
    <row r="70" spans="1:9" x14ac:dyDescent="0.35">
      <c r="A70" s="232" t="s">
        <v>45</v>
      </c>
      <c r="B70" s="233"/>
      <c r="C70" s="233"/>
      <c r="D70" s="233"/>
      <c r="E70" s="233"/>
      <c r="F70" s="233"/>
      <c r="G70" s="234"/>
      <c r="H70" s="71" t="s">
        <v>9</v>
      </c>
      <c r="I70" s="38" t="s">
        <v>24</v>
      </c>
    </row>
    <row r="71" spans="1:9" x14ac:dyDescent="0.35">
      <c r="A71" s="37" t="s">
        <v>0</v>
      </c>
      <c r="B71" s="168" t="s">
        <v>72</v>
      </c>
      <c r="C71" s="169"/>
      <c r="D71" s="169"/>
      <c r="E71" s="169"/>
      <c r="F71" s="169"/>
      <c r="G71" s="170"/>
      <c r="H71" s="4">
        <v>8.3299999999999999E-2</v>
      </c>
      <c r="I71" s="39">
        <f>H71*($H$38)</f>
        <v>157.98178199999998</v>
      </c>
    </row>
    <row r="72" spans="1:9" x14ac:dyDescent="0.35">
      <c r="A72" s="37" t="s">
        <v>1</v>
      </c>
      <c r="B72" s="168" t="s">
        <v>121</v>
      </c>
      <c r="C72" s="169"/>
      <c r="D72" s="169"/>
      <c r="E72" s="169"/>
      <c r="F72" s="169"/>
      <c r="G72" s="170"/>
      <c r="H72" s="4">
        <v>8.3299999999999999E-2</v>
      </c>
      <c r="I72" s="39">
        <f>H72*($H$38)</f>
        <v>157.98178199999998</v>
      </c>
    </row>
    <row r="73" spans="1:9" x14ac:dyDescent="0.35">
      <c r="A73" s="37" t="s">
        <v>3</v>
      </c>
      <c r="B73" s="168" t="s">
        <v>122</v>
      </c>
      <c r="C73" s="169"/>
      <c r="D73" s="169"/>
      <c r="E73" s="169"/>
      <c r="F73" s="169"/>
      <c r="G73" s="170"/>
      <c r="H73" s="4">
        <v>2.7799999999999998E-2</v>
      </c>
      <c r="I73" s="39">
        <f>H73*($H$38)</f>
        <v>52.723811999999995</v>
      </c>
    </row>
    <row r="74" spans="1:9" x14ac:dyDescent="0.35">
      <c r="A74" s="183" t="s">
        <v>123</v>
      </c>
      <c r="B74" s="184"/>
      <c r="C74" s="184"/>
      <c r="D74" s="184"/>
      <c r="E74" s="184"/>
      <c r="F74" s="184"/>
      <c r="G74" s="184"/>
      <c r="H74" s="5">
        <f>SUM(H71:H73)</f>
        <v>0.19439999999999999</v>
      </c>
      <c r="I74" s="40">
        <f>SUM(I71:I73)</f>
        <v>368.68737599999997</v>
      </c>
    </row>
    <row r="75" spans="1:9" x14ac:dyDescent="0.35">
      <c r="A75" s="37" t="s">
        <v>5</v>
      </c>
      <c r="B75" s="168" t="s">
        <v>124</v>
      </c>
      <c r="C75" s="169"/>
      <c r="D75" s="169"/>
      <c r="E75" s="169"/>
      <c r="F75" s="169"/>
      <c r="G75" s="170"/>
      <c r="H75" s="93">
        <f>H67*H74</f>
        <v>6.8623200000000009E-2</v>
      </c>
      <c r="I75" s="39">
        <f>H75*($H$38)</f>
        <v>130.14664372800002</v>
      </c>
    </row>
    <row r="76" spans="1:9" x14ac:dyDescent="0.35">
      <c r="A76" s="183" t="s">
        <v>62</v>
      </c>
      <c r="B76" s="184"/>
      <c r="C76" s="184"/>
      <c r="D76" s="184"/>
      <c r="E76" s="184"/>
      <c r="F76" s="184"/>
      <c r="G76" s="184"/>
      <c r="H76" s="5">
        <f>SUM(H74:H75)</f>
        <v>0.26302320000000001</v>
      </c>
      <c r="I76" s="40">
        <f>SUM(I74:I75)</f>
        <v>498.83401972799999</v>
      </c>
    </row>
    <row r="77" spans="1:9" x14ac:dyDescent="0.35">
      <c r="A77" s="235"/>
      <c r="B77" s="236"/>
      <c r="C77" s="236"/>
      <c r="D77" s="236"/>
      <c r="E77" s="236"/>
      <c r="F77" s="236"/>
      <c r="G77" s="236"/>
      <c r="H77" s="236"/>
      <c r="I77" s="237"/>
    </row>
    <row r="78" spans="1:9" x14ac:dyDescent="0.35">
      <c r="A78" s="238" t="s">
        <v>125</v>
      </c>
      <c r="B78" s="239"/>
      <c r="C78" s="239"/>
      <c r="D78" s="239"/>
      <c r="E78" s="239"/>
      <c r="F78" s="239"/>
      <c r="G78" s="239"/>
      <c r="H78" s="239"/>
      <c r="I78" s="240"/>
    </row>
    <row r="79" spans="1:9" x14ac:dyDescent="0.35">
      <c r="A79" s="189" t="s">
        <v>21</v>
      </c>
      <c r="B79" s="190"/>
      <c r="C79" s="190"/>
      <c r="D79" s="190"/>
      <c r="E79" s="190"/>
      <c r="F79" s="190"/>
      <c r="G79" s="190"/>
      <c r="H79" s="190" t="s">
        <v>67</v>
      </c>
      <c r="I79" s="191"/>
    </row>
    <row r="80" spans="1:9" x14ac:dyDescent="0.35">
      <c r="A80" s="203" t="s">
        <v>45</v>
      </c>
      <c r="B80" s="204"/>
      <c r="C80" s="204"/>
      <c r="D80" s="204"/>
      <c r="E80" s="204"/>
      <c r="F80" s="204"/>
      <c r="G80" s="204"/>
      <c r="H80" s="71" t="s">
        <v>9</v>
      </c>
      <c r="I80" s="38" t="s">
        <v>24</v>
      </c>
    </row>
    <row r="81" spans="1:32" x14ac:dyDescent="0.35">
      <c r="A81" s="37" t="s">
        <v>0</v>
      </c>
      <c r="B81" s="241" t="s">
        <v>73</v>
      </c>
      <c r="C81" s="242"/>
      <c r="D81" s="242"/>
      <c r="E81" s="242"/>
      <c r="F81" s="242"/>
      <c r="G81" s="243"/>
      <c r="H81" s="74">
        <v>9.4999999999999998E-3</v>
      </c>
      <c r="I81" s="39">
        <f t="shared" ref="I81:I88" si="1">H81*($H$38)</f>
        <v>18.017129999999998</v>
      </c>
    </row>
    <row r="82" spans="1:32" x14ac:dyDescent="0.35">
      <c r="A82" s="37" t="s">
        <v>1</v>
      </c>
      <c r="B82" s="241" t="s">
        <v>126</v>
      </c>
      <c r="C82" s="242"/>
      <c r="D82" s="242"/>
      <c r="E82" s="242"/>
      <c r="F82" s="242"/>
      <c r="G82" s="243"/>
      <c r="H82" s="74">
        <v>3.2000000000000002E-3</v>
      </c>
      <c r="I82" s="39">
        <f t="shared" si="1"/>
        <v>6.0689280000000005</v>
      </c>
    </row>
    <row r="83" spans="1:32" x14ac:dyDescent="0.35">
      <c r="A83" s="37" t="s">
        <v>3</v>
      </c>
      <c r="B83" s="241" t="s">
        <v>74</v>
      </c>
      <c r="C83" s="242"/>
      <c r="D83" s="242"/>
      <c r="E83" s="242"/>
      <c r="F83" s="242"/>
      <c r="G83" s="243"/>
      <c r="H83" s="74">
        <v>2.8E-3</v>
      </c>
      <c r="I83" s="39">
        <f t="shared" si="1"/>
        <v>5.3103119999999997</v>
      </c>
    </row>
    <row r="84" spans="1:32" x14ac:dyDescent="0.35">
      <c r="A84" s="37" t="s">
        <v>5</v>
      </c>
      <c r="B84" s="241" t="s">
        <v>75</v>
      </c>
      <c r="C84" s="242"/>
      <c r="D84" s="242"/>
      <c r="E84" s="242"/>
      <c r="F84" s="242"/>
      <c r="G84" s="243"/>
      <c r="H84" s="74">
        <v>2.0000000000000001E-4</v>
      </c>
      <c r="I84" s="39">
        <f t="shared" si="1"/>
        <v>0.37930800000000003</v>
      </c>
    </row>
    <row r="85" spans="1:32" x14ac:dyDescent="0.35">
      <c r="A85" s="37" t="s">
        <v>27</v>
      </c>
      <c r="B85" s="241" t="s">
        <v>76</v>
      </c>
      <c r="C85" s="242"/>
      <c r="D85" s="242"/>
      <c r="E85" s="242"/>
      <c r="F85" s="242"/>
      <c r="G85" s="243"/>
      <c r="H85" s="74">
        <v>5.0000000000000001E-4</v>
      </c>
      <c r="I85" s="39">
        <f t="shared" si="1"/>
        <v>0.94826999999999995</v>
      </c>
    </row>
    <row r="86" spans="1:32" x14ac:dyDescent="0.35">
      <c r="A86" s="37" t="s">
        <v>28</v>
      </c>
      <c r="B86" s="241" t="s">
        <v>59</v>
      </c>
      <c r="C86" s="242"/>
      <c r="D86" s="242"/>
      <c r="E86" s="242"/>
      <c r="F86" s="242"/>
      <c r="G86" s="243"/>
      <c r="H86" s="74">
        <v>1.3899999999999999E-2</v>
      </c>
      <c r="I86" s="39">
        <f t="shared" si="1"/>
        <v>26.361905999999998</v>
      </c>
    </row>
    <row r="87" spans="1:32" x14ac:dyDescent="0.35">
      <c r="A87" s="183" t="s">
        <v>123</v>
      </c>
      <c r="B87" s="184"/>
      <c r="C87" s="184"/>
      <c r="D87" s="184"/>
      <c r="E87" s="184"/>
      <c r="F87" s="184"/>
      <c r="G87" s="184"/>
      <c r="H87" s="75">
        <f>SUM(H81:H86)</f>
        <v>3.0099999999999998E-2</v>
      </c>
      <c r="I87" s="40">
        <f>SUM(I81:I86)</f>
        <v>57.085853999999998</v>
      </c>
      <c r="J87" s="69"/>
    </row>
    <row r="88" spans="1:32" x14ac:dyDescent="0.35">
      <c r="A88" s="43" t="s">
        <v>31</v>
      </c>
      <c r="B88" s="241" t="s">
        <v>127</v>
      </c>
      <c r="C88" s="242"/>
      <c r="D88" s="242"/>
      <c r="E88" s="242"/>
      <c r="F88" s="242"/>
      <c r="G88" s="243"/>
      <c r="H88" s="74">
        <f>H87*H67</f>
        <v>1.0625300000000002E-2</v>
      </c>
      <c r="I88" s="39">
        <f t="shared" si="1"/>
        <v>20.151306462000004</v>
      </c>
    </row>
    <row r="89" spans="1:32" x14ac:dyDescent="0.35">
      <c r="A89" s="183" t="s">
        <v>62</v>
      </c>
      <c r="B89" s="184"/>
      <c r="C89" s="184"/>
      <c r="D89" s="184"/>
      <c r="E89" s="184"/>
      <c r="F89" s="184"/>
      <c r="G89" s="184"/>
      <c r="H89" s="75">
        <f>SUM(H87:H88)</f>
        <v>4.0725299999999999E-2</v>
      </c>
      <c r="I89" s="40">
        <f>SUM(I87:I88)</f>
        <v>77.237160462000006</v>
      </c>
    </row>
    <row r="90" spans="1:32" s="9" customFormat="1" x14ac:dyDescent="0.35">
      <c r="A90" s="238" t="s">
        <v>128</v>
      </c>
      <c r="B90" s="239"/>
      <c r="C90" s="239"/>
      <c r="D90" s="239"/>
      <c r="E90" s="239"/>
      <c r="F90" s="239"/>
      <c r="G90" s="239"/>
      <c r="H90" s="239"/>
      <c r="I90" s="240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9" customFormat="1" x14ac:dyDescent="0.35">
      <c r="A91" s="160" t="s">
        <v>21</v>
      </c>
      <c r="B91" s="161"/>
      <c r="C91" s="161"/>
      <c r="D91" s="161"/>
      <c r="E91" s="161"/>
      <c r="F91" s="161"/>
      <c r="G91" s="161"/>
      <c r="H91" s="161" t="s">
        <v>67</v>
      </c>
      <c r="I91" s="16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9" customFormat="1" x14ac:dyDescent="0.35">
      <c r="A92" s="203" t="s">
        <v>45</v>
      </c>
      <c r="B92" s="204"/>
      <c r="C92" s="204"/>
      <c r="D92" s="204"/>
      <c r="E92" s="204"/>
      <c r="F92" s="204"/>
      <c r="G92" s="204"/>
      <c r="H92" s="71" t="s">
        <v>9</v>
      </c>
      <c r="I92" s="38" t="s">
        <v>24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9" customFormat="1" x14ac:dyDescent="0.35">
      <c r="A93" s="37" t="s">
        <v>0</v>
      </c>
      <c r="B93" s="178" t="s">
        <v>25</v>
      </c>
      <c r="C93" s="178"/>
      <c r="D93" s="178"/>
      <c r="E93" s="178"/>
      <c r="F93" s="178"/>
      <c r="G93" s="178"/>
      <c r="H93" s="4">
        <v>4.1999999999999997E-3</v>
      </c>
      <c r="I93" s="39">
        <f>H93*$H$38</f>
        <v>7.9654679999999995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9" customFormat="1" x14ac:dyDescent="0.35">
      <c r="A94" s="37" t="s">
        <v>1</v>
      </c>
      <c r="B94" s="178" t="s">
        <v>36</v>
      </c>
      <c r="C94" s="178"/>
      <c r="D94" s="178"/>
      <c r="E94" s="178"/>
      <c r="F94" s="178"/>
      <c r="G94" s="178"/>
      <c r="H94" s="4">
        <f>8%*H93</f>
        <v>3.3599999999999998E-4</v>
      </c>
      <c r="I94" s="39">
        <f t="shared" ref="I94:I98" si="2">H94*$H$38</f>
        <v>0.63723743999999993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9" customFormat="1" x14ac:dyDescent="0.35">
      <c r="A95" s="37" t="s">
        <v>3</v>
      </c>
      <c r="B95" s="178" t="s">
        <v>69</v>
      </c>
      <c r="C95" s="178"/>
      <c r="D95" s="178"/>
      <c r="E95" s="178"/>
      <c r="F95" s="178"/>
      <c r="G95" s="178"/>
      <c r="H95" s="4">
        <v>3.4799999999999998E-2</v>
      </c>
      <c r="I95" s="39">
        <f t="shared" si="2"/>
        <v>65.999591999999993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35">
      <c r="A96" s="37" t="s">
        <v>5</v>
      </c>
      <c r="B96" s="178" t="s">
        <v>26</v>
      </c>
      <c r="C96" s="178"/>
      <c r="D96" s="178"/>
      <c r="E96" s="178"/>
      <c r="F96" s="178"/>
      <c r="G96" s="178"/>
      <c r="H96" s="94">
        <v>1.9400000000000001E-3</v>
      </c>
      <c r="I96" s="39">
        <f t="shared" si="2"/>
        <v>3.6792876000000003</v>
      </c>
    </row>
    <row r="97" spans="1:9" x14ac:dyDescent="0.35">
      <c r="A97" s="37" t="s">
        <v>27</v>
      </c>
      <c r="B97" s="244" t="s">
        <v>129</v>
      </c>
      <c r="C97" s="244"/>
      <c r="D97" s="244"/>
      <c r="E97" s="244"/>
      <c r="F97" s="244"/>
      <c r="G97" s="244"/>
      <c r="H97" s="4">
        <f>H67*H96</f>
        <v>6.8482000000000026E-4</v>
      </c>
      <c r="I97" s="39">
        <f t="shared" si="2"/>
        <v>1.2987885228000005</v>
      </c>
    </row>
    <row r="98" spans="1:9" x14ac:dyDescent="0.35">
      <c r="A98" s="37" t="s">
        <v>28</v>
      </c>
      <c r="B98" s="178" t="s">
        <v>60</v>
      </c>
      <c r="C98" s="178"/>
      <c r="D98" s="178"/>
      <c r="E98" s="178"/>
      <c r="F98" s="178"/>
      <c r="G98" s="178"/>
      <c r="H98" s="4">
        <f>8%*40%*H96</f>
        <v>6.2080000000000002E-5</v>
      </c>
      <c r="I98" s="39">
        <f t="shared" si="2"/>
        <v>0.1177372032</v>
      </c>
    </row>
    <row r="99" spans="1:9" x14ac:dyDescent="0.35">
      <c r="A99" s="183" t="s">
        <v>62</v>
      </c>
      <c r="B99" s="184"/>
      <c r="C99" s="184"/>
      <c r="D99" s="184"/>
      <c r="E99" s="184"/>
      <c r="F99" s="184"/>
      <c r="G99" s="184"/>
      <c r="H99" s="8">
        <f>SUM(H93:H98)</f>
        <v>4.2022899999999995E-2</v>
      </c>
      <c r="I99" s="40">
        <f>SUM(I93:I98)</f>
        <v>79.698110765999971</v>
      </c>
    </row>
    <row r="100" spans="1:9" x14ac:dyDescent="0.35">
      <c r="A100" s="238" t="s">
        <v>130</v>
      </c>
      <c r="B100" s="239"/>
      <c r="C100" s="239"/>
      <c r="D100" s="239"/>
      <c r="E100" s="239"/>
      <c r="F100" s="239"/>
      <c r="G100" s="239"/>
      <c r="H100" s="239"/>
      <c r="I100" s="240"/>
    </row>
    <row r="101" spans="1:9" x14ac:dyDescent="0.35">
      <c r="A101" s="189" t="s">
        <v>21</v>
      </c>
      <c r="B101" s="190"/>
      <c r="C101" s="190"/>
      <c r="D101" s="190"/>
      <c r="E101" s="190"/>
      <c r="F101" s="190"/>
      <c r="G101" s="190"/>
      <c r="H101" s="190" t="s">
        <v>67</v>
      </c>
      <c r="I101" s="191"/>
    </row>
    <row r="102" spans="1:9" x14ac:dyDescent="0.35">
      <c r="A102" s="203" t="s">
        <v>45</v>
      </c>
      <c r="B102" s="204"/>
      <c r="C102" s="204"/>
      <c r="D102" s="204"/>
      <c r="E102" s="204"/>
      <c r="F102" s="204"/>
      <c r="G102" s="204"/>
      <c r="H102" s="71" t="s">
        <v>9</v>
      </c>
      <c r="I102" s="38" t="s">
        <v>24</v>
      </c>
    </row>
    <row r="103" spans="1:9" x14ac:dyDescent="0.35">
      <c r="A103" s="86" t="s">
        <v>0</v>
      </c>
      <c r="B103" s="244" t="s">
        <v>131</v>
      </c>
      <c r="C103" s="244"/>
      <c r="D103" s="244"/>
      <c r="E103" s="244"/>
      <c r="F103" s="244"/>
      <c r="G103" s="244"/>
      <c r="H103" s="4">
        <v>6.9999999999999999E-4</v>
      </c>
      <c r="I103" s="39">
        <f t="shared" ref="I103:I106" si="3">H103*$H$38</f>
        <v>1.3275779999999999</v>
      </c>
    </row>
    <row r="104" spans="1:9" x14ac:dyDescent="0.35">
      <c r="A104" s="86" t="s">
        <v>1</v>
      </c>
      <c r="B104" s="244" t="s">
        <v>132</v>
      </c>
      <c r="C104" s="244"/>
      <c r="D104" s="244"/>
      <c r="E104" s="244"/>
      <c r="F104" s="244"/>
      <c r="G104" s="244"/>
      <c r="H104" s="76">
        <f>H67*H103</f>
        <v>2.4710000000000004E-4</v>
      </c>
      <c r="I104" s="39">
        <f t="shared" si="3"/>
        <v>0.46863503400000006</v>
      </c>
    </row>
    <row r="105" spans="1:9" x14ac:dyDescent="0.35">
      <c r="A105" s="87" t="s">
        <v>3</v>
      </c>
      <c r="B105" s="245" t="s">
        <v>133</v>
      </c>
      <c r="C105" s="246"/>
      <c r="D105" s="246"/>
      <c r="E105" s="246"/>
      <c r="F105" s="246"/>
      <c r="G105" s="247"/>
      <c r="H105" s="77">
        <v>0</v>
      </c>
      <c r="I105" s="39">
        <f t="shared" si="3"/>
        <v>0</v>
      </c>
    </row>
    <row r="106" spans="1:9" x14ac:dyDescent="0.35">
      <c r="A106" s="86" t="s">
        <v>5</v>
      </c>
      <c r="B106" s="248" t="s">
        <v>134</v>
      </c>
      <c r="C106" s="242"/>
      <c r="D106" s="242"/>
      <c r="E106" s="242"/>
      <c r="F106" s="242"/>
      <c r="G106" s="243"/>
      <c r="H106" s="76">
        <v>2.0000000000000001E-4</v>
      </c>
      <c r="I106" s="39">
        <f t="shared" si="3"/>
        <v>0.37930800000000003</v>
      </c>
    </row>
    <row r="107" spans="1:9" x14ac:dyDescent="0.35">
      <c r="A107" s="183" t="s">
        <v>62</v>
      </c>
      <c r="B107" s="184"/>
      <c r="C107" s="184"/>
      <c r="D107" s="184"/>
      <c r="E107" s="184"/>
      <c r="F107" s="184"/>
      <c r="G107" s="184"/>
      <c r="H107" s="8">
        <f>SUM(H103:H106)</f>
        <v>1.1471000000000001E-3</v>
      </c>
      <c r="I107" s="40">
        <f>SUM(I103:I106)</f>
        <v>2.175521034</v>
      </c>
    </row>
    <row r="108" spans="1:9" x14ac:dyDescent="0.35">
      <c r="A108" s="238" t="s">
        <v>135</v>
      </c>
      <c r="B108" s="239"/>
      <c r="C108" s="239"/>
      <c r="D108" s="239"/>
      <c r="E108" s="239"/>
      <c r="F108" s="239"/>
      <c r="G108" s="239"/>
      <c r="H108" s="239"/>
      <c r="I108" s="240"/>
    </row>
    <row r="109" spans="1:9" x14ac:dyDescent="0.35">
      <c r="A109" s="189" t="s">
        <v>21</v>
      </c>
      <c r="B109" s="190"/>
      <c r="C109" s="190"/>
      <c r="D109" s="190"/>
      <c r="E109" s="190"/>
      <c r="F109" s="190"/>
      <c r="G109" s="190"/>
      <c r="H109" s="190" t="s">
        <v>67</v>
      </c>
      <c r="I109" s="191"/>
    </row>
    <row r="110" spans="1:9" x14ac:dyDescent="0.35">
      <c r="A110" s="203" t="s">
        <v>45</v>
      </c>
      <c r="B110" s="204"/>
      <c r="C110" s="204"/>
      <c r="D110" s="204"/>
      <c r="E110" s="204"/>
      <c r="F110" s="204"/>
      <c r="G110" s="204"/>
      <c r="H110" s="71" t="s">
        <v>9</v>
      </c>
      <c r="I110" s="38" t="s">
        <v>24</v>
      </c>
    </row>
    <row r="111" spans="1:9" x14ac:dyDescent="0.35">
      <c r="A111" s="88" t="s">
        <v>0</v>
      </c>
      <c r="B111" s="249" t="s">
        <v>52</v>
      </c>
      <c r="C111" s="249"/>
      <c r="D111" s="249"/>
      <c r="E111" s="249"/>
      <c r="F111" s="249"/>
      <c r="G111" s="249"/>
      <c r="H111" s="4">
        <v>0</v>
      </c>
      <c r="I111" s="39">
        <v>0</v>
      </c>
    </row>
    <row r="112" spans="1:9" x14ac:dyDescent="0.35">
      <c r="A112" s="88" t="s">
        <v>1</v>
      </c>
      <c r="B112" s="241" t="s">
        <v>136</v>
      </c>
      <c r="C112" s="242"/>
      <c r="D112" s="242"/>
      <c r="E112" s="242"/>
      <c r="F112" s="242"/>
      <c r="G112" s="243"/>
      <c r="H112" s="4">
        <v>0</v>
      </c>
      <c r="I112" s="39">
        <v>0</v>
      </c>
    </row>
    <row r="113" spans="1:32" x14ac:dyDescent="0.35">
      <c r="A113" s="183" t="s">
        <v>62</v>
      </c>
      <c r="B113" s="184"/>
      <c r="C113" s="184"/>
      <c r="D113" s="184"/>
      <c r="E113" s="184"/>
      <c r="F113" s="184"/>
      <c r="G113" s="184"/>
      <c r="H113" s="8">
        <f>SUM(H109:H112)</f>
        <v>0</v>
      </c>
      <c r="I113" s="40">
        <f>SUM(I109:I112)</f>
        <v>0</v>
      </c>
    </row>
    <row r="114" spans="1:32" x14ac:dyDescent="0.35">
      <c r="A114" s="200" t="s">
        <v>137</v>
      </c>
      <c r="B114" s="201"/>
      <c r="C114" s="201"/>
      <c r="D114" s="201"/>
      <c r="E114" s="201"/>
      <c r="F114" s="201"/>
      <c r="G114" s="201"/>
      <c r="H114" s="201"/>
      <c r="I114" s="202"/>
    </row>
    <row r="115" spans="1:32" x14ac:dyDescent="0.35">
      <c r="A115" s="189" t="s">
        <v>21</v>
      </c>
      <c r="B115" s="190"/>
      <c r="C115" s="190"/>
      <c r="D115" s="190"/>
      <c r="E115" s="190"/>
      <c r="F115" s="190"/>
      <c r="G115" s="190"/>
      <c r="H115" s="190" t="s">
        <v>67</v>
      </c>
      <c r="I115" s="191"/>
    </row>
    <row r="116" spans="1:32" x14ac:dyDescent="0.35">
      <c r="A116" s="203" t="s">
        <v>45</v>
      </c>
      <c r="B116" s="204"/>
      <c r="C116" s="204"/>
      <c r="D116" s="204"/>
      <c r="E116" s="204"/>
      <c r="F116" s="204"/>
      <c r="G116" s="204"/>
      <c r="H116" s="71" t="s">
        <v>9</v>
      </c>
      <c r="I116" s="38" t="s">
        <v>24</v>
      </c>
    </row>
    <row r="117" spans="1:32" x14ac:dyDescent="0.35">
      <c r="A117" s="89" t="s">
        <v>37</v>
      </c>
      <c r="B117" s="205" t="s">
        <v>143</v>
      </c>
      <c r="C117" s="205"/>
      <c r="D117" s="205"/>
      <c r="E117" s="205"/>
      <c r="F117" s="205"/>
      <c r="G117" s="205"/>
      <c r="H117" s="4">
        <f>H67</f>
        <v>0.35300000000000009</v>
      </c>
      <c r="I117" s="39">
        <f>I67</f>
        <v>669.47861999999998</v>
      </c>
    </row>
    <row r="118" spans="1:32" x14ac:dyDescent="0.35">
      <c r="A118" s="89" t="s">
        <v>38</v>
      </c>
      <c r="B118" s="205" t="s">
        <v>144</v>
      </c>
      <c r="C118" s="205"/>
      <c r="D118" s="205"/>
      <c r="E118" s="205"/>
      <c r="F118" s="205"/>
      <c r="G118" s="205"/>
      <c r="H118" s="4">
        <f>H76</f>
        <v>0.26302320000000001</v>
      </c>
      <c r="I118" s="39">
        <f>I76</f>
        <v>498.83401972799999</v>
      </c>
    </row>
    <row r="119" spans="1:32" x14ac:dyDescent="0.35">
      <c r="A119" s="89" t="s">
        <v>142</v>
      </c>
      <c r="B119" s="205" t="s">
        <v>145</v>
      </c>
      <c r="C119" s="205"/>
      <c r="D119" s="205"/>
      <c r="E119" s="205"/>
      <c r="F119" s="205"/>
      <c r="G119" s="205"/>
      <c r="H119" s="4">
        <f>H89</f>
        <v>4.0725299999999999E-2</v>
      </c>
      <c r="I119" s="39">
        <f>I89</f>
        <v>77.237160462000006</v>
      </c>
    </row>
    <row r="120" spans="1:32" x14ac:dyDescent="0.35">
      <c r="A120" s="89" t="s">
        <v>146</v>
      </c>
      <c r="B120" s="205" t="s">
        <v>147</v>
      </c>
      <c r="C120" s="205"/>
      <c r="D120" s="205"/>
      <c r="E120" s="205"/>
      <c r="F120" s="205"/>
      <c r="G120" s="205"/>
      <c r="H120" s="4">
        <f>H99</f>
        <v>4.2022899999999995E-2</v>
      </c>
      <c r="I120" s="39">
        <f>I99</f>
        <v>79.698110765999971</v>
      </c>
    </row>
    <row r="121" spans="1:32" x14ac:dyDescent="0.35">
      <c r="A121" s="89" t="s">
        <v>148</v>
      </c>
      <c r="B121" s="205" t="s">
        <v>149</v>
      </c>
      <c r="C121" s="205"/>
      <c r="D121" s="205"/>
      <c r="E121" s="205"/>
      <c r="F121" s="205"/>
      <c r="G121" s="205"/>
      <c r="H121" s="4">
        <f>H107</f>
        <v>1.1471000000000001E-3</v>
      </c>
      <c r="I121" s="39">
        <f>I107</f>
        <v>2.175521034</v>
      </c>
    </row>
    <row r="122" spans="1:32" x14ac:dyDescent="0.35">
      <c r="A122" s="89" t="s">
        <v>150</v>
      </c>
      <c r="B122" s="205" t="s">
        <v>52</v>
      </c>
      <c r="C122" s="205"/>
      <c r="D122" s="205"/>
      <c r="E122" s="205"/>
      <c r="F122" s="205"/>
      <c r="G122" s="205"/>
      <c r="H122" s="4">
        <f>H113</f>
        <v>0</v>
      </c>
      <c r="I122" s="39">
        <f>I113</f>
        <v>0</v>
      </c>
    </row>
    <row r="123" spans="1:32" x14ac:dyDescent="0.35">
      <c r="A123" s="183" t="s">
        <v>62</v>
      </c>
      <c r="B123" s="184"/>
      <c r="C123" s="184"/>
      <c r="D123" s="184"/>
      <c r="E123" s="184"/>
      <c r="F123" s="184"/>
      <c r="G123" s="184"/>
      <c r="H123" s="8">
        <f>SUM(H117:H122)</f>
        <v>0.6999185</v>
      </c>
      <c r="I123" s="40">
        <f>SUM(I117:I122)</f>
        <v>1327.4234319899999</v>
      </c>
    </row>
    <row r="124" spans="1:32" s="9" customFormat="1" x14ac:dyDescent="0.35">
      <c r="A124" s="70"/>
      <c r="B124" s="196"/>
      <c r="C124" s="196"/>
      <c r="D124" s="196"/>
      <c r="E124" s="196"/>
      <c r="F124" s="196"/>
      <c r="G124" s="196"/>
      <c r="H124" s="196"/>
      <c r="I124" s="199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s="9" customFormat="1" ht="16" thickBot="1" x14ac:dyDescent="0.4">
      <c r="A125" s="192" t="s">
        <v>161</v>
      </c>
      <c r="B125" s="193"/>
      <c r="C125" s="193"/>
      <c r="D125" s="193"/>
      <c r="E125" s="193"/>
      <c r="F125" s="193"/>
      <c r="G125" s="193"/>
      <c r="H125" s="47"/>
      <c r="I125" s="48">
        <f>H38+H47+H54+I123</f>
        <v>3877.3210319899999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6" thickBot="1" x14ac:dyDescent="0.4">
      <c r="A126" s="157" t="s">
        <v>160</v>
      </c>
      <c r="B126" s="158"/>
      <c r="C126" s="158"/>
      <c r="D126" s="158"/>
      <c r="E126" s="158"/>
      <c r="F126" s="158"/>
      <c r="G126" s="158"/>
      <c r="H126" s="158"/>
      <c r="I126" s="159"/>
    </row>
    <row r="127" spans="1:32" x14ac:dyDescent="0.35">
      <c r="A127" s="194" t="s">
        <v>21</v>
      </c>
      <c r="B127" s="121"/>
      <c r="C127" s="121"/>
      <c r="D127" s="121"/>
      <c r="E127" s="121"/>
      <c r="F127" s="121"/>
      <c r="G127" s="121"/>
      <c r="H127" s="121" t="s">
        <v>67</v>
      </c>
      <c r="I127" s="122"/>
    </row>
    <row r="128" spans="1:32" x14ac:dyDescent="0.35">
      <c r="A128" s="115" t="s">
        <v>45</v>
      </c>
      <c r="B128" s="116"/>
      <c r="C128" s="116"/>
      <c r="D128" s="116"/>
      <c r="E128" s="116"/>
      <c r="F128" s="116"/>
      <c r="G128" s="116"/>
      <c r="H128" s="10" t="s">
        <v>9</v>
      </c>
      <c r="I128" s="42" t="s">
        <v>24</v>
      </c>
    </row>
    <row r="129" spans="1:14" x14ac:dyDescent="0.35">
      <c r="A129" s="90" t="s">
        <v>0</v>
      </c>
      <c r="B129" s="213" t="s">
        <v>151</v>
      </c>
      <c r="C129" s="213"/>
      <c r="D129" s="213"/>
      <c r="E129" s="213"/>
      <c r="F129" s="213"/>
      <c r="G129" s="213"/>
      <c r="H129" s="6">
        <v>0.02</v>
      </c>
      <c r="I129" s="72">
        <f>H129*$I$125</f>
        <v>77.546420639800004</v>
      </c>
    </row>
    <row r="130" spans="1:14" x14ac:dyDescent="0.35">
      <c r="A130" s="90" t="s">
        <v>1</v>
      </c>
      <c r="B130" s="213" t="s">
        <v>17</v>
      </c>
      <c r="C130" s="213"/>
      <c r="D130" s="213"/>
      <c r="E130" s="213"/>
      <c r="F130" s="213"/>
      <c r="G130" s="213"/>
      <c r="H130" s="6">
        <v>2.2700000000000001E-2</v>
      </c>
      <c r="I130" s="72">
        <f>H130*($I$129+$I$125)</f>
        <v>89.775491174696469</v>
      </c>
    </row>
    <row r="131" spans="1:14" x14ac:dyDescent="0.35">
      <c r="A131" s="89" t="s">
        <v>3</v>
      </c>
      <c r="B131" s="214" t="s">
        <v>152</v>
      </c>
      <c r="C131" s="215"/>
      <c r="D131" s="215"/>
      <c r="E131" s="215"/>
      <c r="F131" s="215"/>
      <c r="G131" s="216"/>
      <c r="H131" s="6">
        <v>0.03</v>
      </c>
      <c r="I131" s="44">
        <f>(SUM($I$125+$I$129+$I$130)*H131)/(100%-(SUM($H$131:$H$133)))</f>
        <v>132.82899651246294</v>
      </c>
    </row>
    <row r="132" spans="1:14" x14ac:dyDescent="0.35">
      <c r="A132" s="89" t="s">
        <v>5</v>
      </c>
      <c r="B132" s="214" t="s">
        <v>153</v>
      </c>
      <c r="C132" s="215"/>
      <c r="D132" s="215"/>
      <c r="E132" s="215"/>
      <c r="F132" s="215"/>
      <c r="G132" s="216"/>
      <c r="H132" s="11">
        <v>6.4999999999999997E-3</v>
      </c>
      <c r="I132" s="44">
        <f>(SUM($I$125+$I$129+$I$130)*H132)/(100%-(SUM($H$131:$H$133)))</f>
        <v>28.779615911033634</v>
      </c>
    </row>
    <row r="133" spans="1:14" x14ac:dyDescent="0.35">
      <c r="A133" s="89" t="s">
        <v>27</v>
      </c>
      <c r="B133" s="214" t="s">
        <v>87</v>
      </c>
      <c r="C133" s="215"/>
      <c r="D133" s="215"/>
      <c r="E133" s="215"/>
      <c r="F133" s="215"/>
      <c r="G133" s="216"/>
      <c r="H133" s="12">
        <v>0.05</v>
      </c>
      <c r="I133" s="44">
        <f>(SUM($I$125+$I$129+$I$130)*H133)/(100%-(SUM($H$131:$H$133)))</f>
        <v>221.38166085410492</v>
      </c>
    </row>
    <row r="134" spans="1:14" x14ac:dyDescent="0.35">
      <c r="A134" s="183" t="s">
        <v>62</v>
      </c>
      <c r="B134" s="184"/>
      <c r="C134" s="184"/>
      <c r="D134" s="184"/>
      <c r="E134" s="184"/>
      <c r="F134" s="184"/>
      <c r="G134" s="184"/>
      <c r="H134" s="13">
        <f>SUM(H129:H133)</f>
        <v>0.12920000000000001</v>
      </c>
      <c r="I134" s="45">
        <f>SUM(I129:I133)</f>
        <v>550.31218509209805</v>
      </c>
      <c r="N134" s="20"/>
    </row>
    <row r="135" spans="1:14" ht="16" thickBot="1" x14ac:dyDescent="0.4">
      <c r="A135" s="229" t="s">
        <v>92</v>
      </c>
      <c r="B135" s="230"/>
      <c r="C135" s="230"/>
      <c r="D135" s="230"/>
      <c r="E135" s="230"/>
      <c r="F135" s="230"/>
      <c r="G135" s="231"/>
      <c r="H135" s="49">
        <f>(H129+100%)*(H130+100%)/(100%-(SUM(H131:H133)))-100%</f>
        <v>0.14193103448275846</v>
      </c>
      <c r="I135" s="50">
        <f>H135*SUM($I$125)</f>
        <v>550.31218509209725</v>
      </c>
    </row>
    <row r="136" spans="1:14" ht="16" thickBot="1" x14ac:dyDescent="0.4">
      <c r="A136" s="206" t="s">
        <v>78</v>
      </c>
      <c r="B136" s="207"/>
      <c r="C136" s="207"/>
      <c r="D136" s="207"/>
      <c r="E136" s="207"/>
      <c r="F136" s="207"/>
      <c r="G136" s="207"/>
      <c r="H136" s="207"/>
      <c r="I136" s="208"/>
    </row>
    <row r="137" spans="1:14" x14ac:dyDescent="0.35">
      <c r="A137" s="51" t="s">
        <v>79</v>
      </c>
      <c r="B137" s="52"/>
      <c r="C137" s="52"/>
      <c r="D137" s="52"/>
      <c r="E137" s="52"/>
      <c r="F137" s="52"/>
      <c r="G137" s="52"/>
      <c r="H137" s="52"/>
      <c r="I137" s="53"/>
    </row>
    <row r="138" spans="1:14" x14ac:dyDescent="0.35">
      <c r="A138" s="209" t="s">
        <v>21</v>
      </c>
      <c r="B138" s="142"/>
      <c r="C138" s="142"/>
      <c r="D138" s="142"/>
      <c r="E138" s="142"/>
      <c r="F138" s="142"/>
      <c r="G138" s="142"/>
      <c r="H138" s="142" t="s">
        <v>67</v>
      </c>
      <c r="I138" s="143"/>
    </row>
    <row r="139" spans="1:14" x14ac:dyDescent="0.35">
      <c r="A139" s="46" t="s">
        <v>0</v>
      </c>
      <c r="B139" s="210" t="s">
        <v>155</v>
      </c>
      <c r="C139" s="210"/>
      <c r="D139" s="210"/>
      <c r="E139" s="210"/>
      <c r="F139" s="210"/>
      <c r="G139" s="210"/>
      <c r="H139" s="211">
        <f>H38</f>
        <v>1896.54</v>
      </c>
      <c r="I139" s="212"/>
    </row>
    <row r="140" spans="1:14" x14ac:dyDescent="0.35">
      <c r="A140" s="46" t="s">
        <v>1</v>
      </c>
      <c r="B140" s="210" t="s">
        <v>159</v>
      </c>
      <c r="C140" s="210"/>
      <c r="D140" s="210"/>
      <c r="E140" s="210"/>
      <c r="F140" s="210"/>
      <c r="G140" s="210"/>
      <c r="H140" s="211">
        <f>H47</f>
        <v>633.18759999999997</v>
      </c>
      <c r="I140" s="212"/>
    </row>
    <row r="141" spans="1:14" x14ac:dyDescent="0.35">
      <c r="A141" s="46" t="s">
        <v>3</v>
      </c>
      <c r="B141" s="210" t="s">
        <v>156</v>
      </c>
      <c r="C141" s="210"/>
      <c r="D141" s="210"/>
      <c r="E141" s="210"/>
      <c r="F141" s="210"/>
      <c r="G141" s="210"/>
      <c r="H141" s="211">
        <f>H54</f>
        <v>20.170000000000002</v>
      </c>
      <c r="I141" s="212"/>
    </row>
    <row r="142" spans="1:14" x14ac:dyDescent="0.35">
      <c r="A142" s="46" t="s">
        <v>5</v>
      </c>
      <c r="B142" s="210" t="s">
        <v>157</v>
      </c>
      <c r="C142" s="210"/>
      <c r="D142" s="210"/>
      <c r="E142" s="210"/>
      <c r="F142" s="210"/>
      <c r="G142" s="210"/>
      <c r="H142" s="211">
        <f>I123</f>
        <v>1327.4234319899999</v>
      </c>
      <c r="I142" s="212"/>
    </row>
    <row r="143" spans="1:14" ht="16" thickBot="1" x14ac:dyDescent="0.4">
      <c r="A143" s="46" t="s">
        <v>27</v>
      </c>
      <c r="B143" s="210" t="s">
        <v>158</v>
      </c>
      <c r="C143" s="210"/>
      <c r="D143" s="210"/>
      <c r="E143" s="210"/>
      <c r="F143" s="210"/>
      <c r="G143" s="210"/>
      <c r="H143" s="211">
        <f>I134</f>
        <v>550.31218509209805</v>
      </c>
      <c r="I143" s="212"/>
    </row>
    <row r="144" spans="1:14" ht="16" thickBot="1" x14ac:dyDescent="0.4">
      <c r="A144" s="55" t="s">
        <v>28</v>
      </c>
      <c r="B144" s="220" t="s">
        <v>100</v>
      </c>
      <c r="C144" s="221"/>
      <c r="D144" s="221"/>
      <c r="E144" s="221"/>
      <c r="F144" s="221"/>
      <c r="G144" s="221"/>
      <c r="H144" s="222">
        <f>SUM(H139:I143)</f>
        <v>4427.6332170820979</v>
      </c>
      <c r="I144" s="223"/>
    </row>
    <row r="145" spans="1:13" ht="16" thickBot="1" x14ac:dyDescent="0.4">
      <c r="A145" s="54" t="s">
        <v>31</v>
      </c>
      <c r="B145" s="224" t="s">
        <v>93</v>
      </c>
      <c r="C145" s="224"/>
      <c r="D145" s="224"/>
      <c r="E145" s="224"/>
      <c r="F145" s="224"/>
      <c r="G145" s="224"/>
      <c r="H145" s="225">
        <f>$E$26</f>
        <v>1</v>
      </c>
      <c r="I145" s="226"/>
    </row>
    <row r="146" spans="1:13" ht="16" thickBot="1" x14ac:dyDescent="0.4">
      <c r="A146" s="55" t="s">
        <v>32</v>
      </c>
      <c r="B146" s="220" t="s">
        <v>94</v>
      </c>
      <c r="C146" s="221"/>
      <c r="D146" s="221"/>
      <c r="E146" s="221"/>
      <c r="F146" s="221"/>
      <c r="G146" s="221"/>
      <c r="H146" s="227">
        <f>$H$144*$H$145</f>
        <v>4427.6332170820979</v>
      </c>
      <c r="I146" s="228"/>
      <c r="M146" s="19"/>
    </row>
    <row r="147" spans="1:13" x14ac:dyDescent="0.35">
      <c r="M147" s="19"/>
    </row>
    <row r="148" spans="1:13" s="1" customFormat="1" ht="16" thickBot="1" x14ac:dyDescent="0.4">
      <c r="A148" s="2"/>
      <c r="B148" s="2"/>
      <c r="C148" s="2"/>
      <c r="D148" s="2"/>
      <c r="E148" s="2"/>
      <c r="F148" s="21" t="s">
        <v>95</v>
      </c>
      <c r="G148" s="22"/>
      <c r="H148" s="23"/>
      <c r="I148" s="2"/>
    </row>
    <row r="149" spans="1:13" s="1" customFormat="1" ht="16" thickBot="1" x14ac:dyDescent="0.4">
      <c r="A149" s="2"/>
      <c r="B149" s="217" t="s">
        <v>180</v>
      </c>
      <c r="C149" s="218"/>
      <c r="D149" s="219"/>
      <c r="E149" s="2"/>
      <c r="F149" s="78" t="s">
        <v>101</v>
      </c>
      <c r="G149" s="17"/>
      <c r="H149" s="79">
        <f>H144</f>
        <v>4427.6332170820979</v>
      </c>
      <c r="I149" s="80"/>
    </row>
    <row r="150" spans="1:13" s="1" customFormat="1" x14ac:dyDescent="0.35">
      <c r="A150" s="2"/>
      <c r="B150" s="2"/>
      <c r="C150" s="2"/>
      <c r="D150" s="2"/>
      <c r="E150" s="2"/>
      <c r="F150" s="78" t="s">
        <v>154</v>
      </c>
      <c r="G150" s="17"/>
      <c r="H150" s="79">
        <v>4361.3900000000003</v>
      </c>
      <c r="I150" s="2"/>
    </row>
    <row r="151" spans="1:13" s="1" customFormat="1" x14ac:dyDescent="0.35">
      <c r="A151" s="2"/>
      <c r="B151" s="2"/>
      <c r="C151" s="2"/>
      <c r="D151" s="2"/>
      <c r="E151" s="2"/>
      <c r="F151" s="81" t="s">
        <v>102</v>
      </c>
      <c r="G151" s="82"/>
      <c r="H151" s="83">
        <f>H149-H150</f>
        <v>66.243217082097544</v>
      </c>
      <c r="I151" s="2"/>
    </row>
    <row r="152" spans="1:13" s="1" customFormat="1" x14ac:dyDescent="0.35">
      <c r="A152" s="24"/>
      <c r="B152" s="24"/>
      <c r="C152" s="24"/>
      <c r="D152" s="24"/>
      <c r="E152" s="2"/>
      <c r="F152" s="2"/>
      <c r="G152" s="84"/>
      <c r="H152" s="84"/>
      <c r="I152" s="85"/>
    </row>
    <row r="153" spans="1:13" x14ac:dyDescent="0.35">
      <c r="D153" s="25"/>
      <c r="E153" s="24"/>
      <c r="F153" s="24"/>
      <c r="G153" s="24"/>
      <c r="H153" s="24"/>
      <c r="I153" s="24"/>
      <c r="J153" s="24"/>
      <c r="K153" s="24"/>
    </row>
    <row r="154" spans="1:13" ht="18" customHeight="1" x14ac:dyDescent="0.35">
      <c r="D154" s="25"/>
      <c r="E154" s="24"/>
      <c r="F154" s="24"/>
      <c r="G154" s="24"/>
      <c r="H154" s="24"/>
      <c r="I154" s="24"/>
      <c r="J154" s="25"/>
      <c r="K154" s="25"/>
    </row>
  </sheetData>
  <mergeCells count="206"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A39:I39"/>
    <mergeCell ref="A40:G40"/>
    <mergeCell ref="H40:I40"/>
    <mergeCell ref="B41:G41"/>
    <mergeCell ref="H41:I41"/>
    <mergeCell ref="B42:G42"/>
    <mergeCell ref="H42:I42"/>
    <mergeCell ref="B36:G36"/>
    <mergeCell ref="H36:I36"/>
    <mergeCell ref="B37:G37"/>
    <mergeCell ref="H37:I37"/>
    <mergeCell ref="A38:G38"/>
    <mergeCell ref="H38:I38"/>
    <mergeCell ref="B46:G46"/>
    <mergeCell ref="H46:I46"/>
    <mergeCell ref="A47:G47"/>
    <mergeCell ref="H47:I47"/>
    <mergeCell ref="A48:I48"/>
    <mergeCell ref="A49:G49"/>
    <mergeCell ref="H49:I49"/>
    <mergeCell ref="B43:G43"/>
    <mergeCell ref="H43:I43"/>
    <mergeCell ref="B44:G44"/>
    <mergeCell ref="H44:I44"/>
    <mergeCell ref="B45:G45"/>
    <mergeCell ref="H45:I45"/>
    <mergeCell ref="B53:G53"/>
    <mergeCell ref="H53:I53"/>
    <mergeCell ref="A54:G54"/>
    <mergeCell ref="H54:I54"/>
    <mergeCell ref="A55:I55"/>
    <mergeCell ref="A56:I56"/>
    <mergeCell ref="B50:G50"/>
    <mergeCell ref="H50:I50"/>
    <mergeCell ref="B51:G51"/>
    <mergeCell ref="H51:I51"/>
    <mergeCell ref="B52:G52"/>
    <mergeCell ref="H52:I52"/>
    <mergeCell ref="B62:G62"/>
    <mergeCell ref="B63:G63"/>
    <mergeCell ref="B64:G64"/>
    <mergeCell ref="B65:G65"/>
    <mergeCell ref="B66:G66"/>
    <mergeCell ref="A67:G67"/>
    <mergeCell ref="A57:G57"/>
    <mergeCell ref="H57:I57"/>
    <mergeCell ref="A58:G58"/>
    <mergeCell ref="B59:G59"/>
    <mergeCell ref="B60:G60"/>
    <mergeCell ref="B61:G61"/>
    <mergeCell ref="B73:G73"/>
    <mergeCell ref="A74:G74"/>
    <mergeCell ref="B75:G75"/>
    <mergeCell ref="A76:G76"/>
    <mergeCell ref="A77:I77"/>
    <mergeCell ref="A78:I78"/>
    <mergeCell ref="A68:I68"/>
    <mergeCell ref="A69:G69"/>
    <mergeCell ref="H69:I69"/>
    <mergeCell ref="A70:G70"/>
    <mergeCell ref="B71:G71"/>
    <mergeCell ref="B72:G72"/>
    <mergeCell ref="B84:G84"/>
    <mergeCell ref="B85:G85"/>
    <mergeCell ref="B86:G86"/>
    <mergeCell ref="A87:G87"/>
    <mergeCell ref="B88:G88"/>
    <mergeCell ref="A89:G89"/>
    <mergeCell ref="A79:G79"/>
    <mergeCell ref="H79:I79"/>
    <mergeCell ref="A80:G80"/>
    <mergeCell ref="B81:G81"/>
    <mergeCell ref="B82:G82"/>
    <mergeCell ref="B83:G83"/>
    <mergeCell ref="B95:G95"/>
    <mergeCell ref="B96:G96"/>
    <mergeCell ref="B97:G97"/>
    <mergeCell ref="B98:G98"/>
    <mergeCell ref="A99:G99"/>
    <mergeCell ref="A100:I100"/>
    <mergeCell ref="A90:I90"/>
    <mergeCell ref="A91:G91"/>
    <mergeCell ref="H91:I91"/>
    <mergeCell ref="A92:G92"/>
    <mergeCell ref="B93:G93"/>
    <mergeCell ref="B94:G94"/>
    <mergeCell ref="B106:G106"/>
    <mergeCell ref="A107:G107"/>
    <mergeCell ref="A108:I108"/>
    <mergeCell ref="A109:G109"/>
    <mergeCell ref="H109:I109"/>
    <mergeCell ref="A110:G110"/>
    <mergeCell ref="A101:G101"/>
    <mergeCell ref="H101:I101"/>
    <mergeCell ref="A102:G102"/>
    <mergeCell ref="B103:G103"/>
    <mergeCell ref="B104:G104"/>
    <mergeCell ref="B105:G105"/>
    <mergeCell ref="A116:G116"/>
    <mergeCell ref="B117:G117"/>
    <mergeCell ref="B118:G118"/>
    <mergeCell ref="B119:G119"/>
    <mergeCell ref="B120:G120"/>
    <mergeCell ref="B121:G121"/>
    <mergeCell ref="B111:G111"/>
    <mergeCell ref="B112:G112"/>
    <mergeCell ref="A113:G113"/>
    <mergeCell ref="A114:I114"/>
    <mergeCell ref="A115:G115"/>
    <mergeCell ref="H115:I115"/>
    <mergeCell ref="A128:G128"/>
    <mergeCell ref="B129:G129"/>
    <mergeCell ref="B130:G130"/>
    <mergeCell ref="B131:G131"/>
    <mergeCell ref="B132:G132"/>
    <mergeCell ref="B133:G133"/>
    <mergeCell ref="B122:G122"/>
    <mergeCell ref="A123:G123"/>
    <mergeCell ref="B124:I124"/>
    <mergeCell ref="A125:G125"/>
    <mergeCell ref="A126:I126"/>
    <mergeCell ref="A127:G127"/>
    <mergeCell ref="H127:I127"/>
    <mergeCell ref="B140:G140"/>
    <mergeCell ref="H140:I140"/>
    <mergeCell ref="B141:G141"/>
    <mergeCell ref="H141:I141"/>
    <mergeCell ref="B142:G142"/>
    <mergeCell ref="H142:I142"/>
    <mergeCell ref="A134:G134"/>
    <mergeCell ref="A135:G135"/>
    <mergeCell ref="A136:I136"/>
    <mergeCell ref="A138:G138"/>
    <mergeCell ref="H138:I138"/>
    <mergeCell ref="B139:G139"/>
    <mergeCell ref="H139:I139"/>
    <mergeCell ref="B146:G146"/>
    <mergeCell ref="H146:I146"/>
    <mergeCell ref="B149:D149"/>
    <mergeCell ref="B143:G143"/>
    <mergeCell ref="H143:I143"/>
    <mergeCell ref="B144:G144"/>
    <mergeCell ref="H144:I144"/>
    <mergeCell ref="B145:G145"/>
    <mergeCell ref="H145:I145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136" zoomScale="115" zoomScaleNormal="115" workbookViewId="0">
      <selection activeCell="K148" sqref="K148"/>
    </sheetView>
  </sheetViews>
  <sheetFormatPr defaultColWidth="12.54296875" defaultRowHeight="15.5" x14ac:dyDescent="0.35"/>
  <cols>
    <col min="1" max="1" width="12.54296875" style="2"/>
    <col min="2" max="2" width="20.453125" style="2" customWidth="1"/>
    <col min="3" max="5" width="12.54296875" style="2"/>
    <col min="6" max="6" width="18.54296875" style="2" customWidth="1"/>
    <col min="7" max="7" width="16.1796875" style="2" customWidth="1"/>
    <col min="8" max="8" width="20.81640625" style="2" customWidth="1"/>
    <col min="9" max="9" width="18.81640625" style="2" customWidth="1"/>
    <col min="10" max="10" width="19.1796875" style="2" bestFit="1" customWidth="1"/>
    <col min="11" max="16384" width="12.54296875" style="2"/>
  </cols>
  <sheetData>
    <row r="1" spans="1:9" ht="22.5" customHeight="1" x14ac:dyDescent="0.35">
      <c r="A1" s="26"/>
      <c r="B1" s="27"/>
      <c r="C1" s="99" t="s">
        <v>19</v>
      </c>
      <c r="D1" s="100"/>
      <c r="E1" s="100"/>
      <c r="F1" s="100"/>
      <c r="G1" s="100"/>
      <c r="H1" s="100"/>
      <c r="I1" s="101"/>
    </row>
    <row r="2" spans="1:9" ht="22.5" customHeight="1" x14ac:dyDescent="0.35">
      <c r="A2" s="28"/>
      <c r="B2" s="3"/>
      <c r="C2" s="102" t="s">
        <v>84</v>
      </c>
      <c r="D2" s="103"/>
      <c r="E2" s="103"/>
      <c r="F2" s="103"/>
      <c r="G2" s="103"/>
      <c r="H2" s="103"/>
      <c r="I2" s="104"/>
    </row>
    <row r="3" spans="1:9" ht="22.5" customHeight="1" x14ac:dyDescent="0.35">
      <c r="A3" s="28"/>
      <c r="B3" s="3"/>
      <c r="C3" s="102" t="s">
        <v>90</v>
      </c>
      <c r="D3" s="103"/>
      <c r="E3" s="103"/>
      <c r="F3" s="103"/>
      <c r="G3" s="103"/>
      <c r="H3" s="103"/>
      <c r="I3" s="104"/>
    </row>
    <row r="4" spans="1:9" ht="19.5" customHeight="1" thickBot="1" x14ac:dyDescent="0.4">
      <c r="A4" s="28"/>
      <c r="B4" s="3"/>
      <c r="C4" s="105" t="s">
        <v>71</v>
      </c>
      <c r="D4" s="106"/>
      <c r="E4" s="106"/>
      <c r="F4" s="106"/>
      <c r="G4" s="106"/>
      <c r="H4" s="106"/>
      <c r="I4" s="107"/>
    </row>
    <row r="5" spans="1:9" ht="18" customHeight="1" thickBot="1" x14ac:dyDescent="0.4">
      <c r="A5" s="108" t="s">
        <v>70</v>
      </c>
      <c r="B5" s="109"/>
      <c r="C5" s="109"/>
      <c r="D5" s="109"/>
      <c r="E5" s="109"/>
      <c r="F5" s="109"/>
      <c r="G5" s="109"/>
      <c r="H5" s="109"/>
      <c r="I5" s="110"/>
    </row>
    <row r="6" spans="1:9" x14ac:dyDescent="0.35">
      <c r="A6" s="119" t="s">
        <v>39</v>
      </c>
      <c r="B6" s="120"/>
      <c r="C6" s="120"/>
      <c r="D6" s="120"/>
      <c r="E6" s="121" t="s">
        <v>178</v>
      </c>
      <c r="F6" s="121"/>
      <c r="G6" s="121"/>
      <c r="H6" s="121"/>
      <c r="I6" s="122"/>
    </row>
    <row r="7" spans="1:9" x14ac:dyDescent="0.35">
      <c r="A7" s="111" t="s">
        <v>54</v>
      </c>
      <c r="B7" s="112"/>
      <c r="C7" s="112"/>
      <c r="D7" s="112"/>
      <c r="E7" s="113" t="s">
        <v>82</v>
      </c>
      <c r="F7" s="113"/>
      <c r="G7" s="113"/>
      <c r="H7" s="113"/>
      <c r="I7" s="114"/>
    </row>
    <row r="8" spans="1:9" x14ac:dyDescent="0.35">
      <c r="A8" s="115" t="s">
        <v>30</v>
      </c>
      <c r="B8" s="116"/>
      <c r="C8" s="116"/>
      <c r="D8" s="116"/>
      <c r="E8" s="123" t="s">
        <v>80</v>
      </c>
      <c r="F8" s="123"/>
      <c r="G8" s="123"/>
      <c r="H8" s="123"/>
      <c r="I8" s="124"/>
    </row>
    <row r="9" spans="1:9" x14ac:dyDescent="0.35">
      <c r="A9" s="111" t="s">
        <v>88</v>
      </c>
      <c r="B9" s="112"/>
      <c r="C9" s="112"/>
      <c r="D9" s="112"/>
      <c r="E9" s="113" t="s">
        <v>174</v>
      </c>
      <c r="F9" s="113"/>
      <c r="G9" s="113"/>
      <c r="H9" s="113"/>
      <c r="I9" s="114"/>
    </row>
    <row r="10" spans="1:9" x14ac:dyDescent="0.35">
      <c r="A10" s="115" t="s">
        <v>50</v>
      </c>
      <c r="B10" s="116"/>
      <c r="C10" s="116"/>
      <c r="D10" s="116"/>
      <c r="E10" s="117" t="s">
        <v>83</v>
      </c>
      <c r="F10" s="117"/>
      <c r="G10" s="117"/>
      <c r="H10" s="117"/>
      <c r="I10" s="118"/>
    </row>
    <row r="11" spans="1:9" x14ac:dyDescent="0.35">
      <c r="A11" s="111" t="s">
        <v>53</v>
      </c>
      <c r="B11" s="112"/>
      <c r="C11" s="112"/>
      <c r="D11" s="112"/>
      <c r="E11" s="113" t="s">
        <v>83</v>
      </c>
      <c r="F11" s="113"/>
      <c r="G11" s="113"/>
      <c r="H11" s="113"/>
      <c r="I11" s="114"/>
    </row>
    <row r="12" spans="1:9" x14ac:dyDescent="0.35">
      <c r="A12" s="115" t="s">
        <v>55</v>
      </c>
      <c r="B12" s="116"/>
      <c r="C12" s="116"/>
      <c r="D12" s="116"/>
      <c r="E12" s="142" t="s">
        <v>117</v>
      </c>
      <c r="F12" s="142"/>
      <c r="G12" s="142"/>
      <c r="H12" s="142"/>
      <c r="I12" s="143"/>
    </row>
    <row r="13" spans="1:9" x14ac:dyDescent="0.35">
      <c r="A13" s="29" t="s">
        <v>68</v>
      </c>
      <c r="B13" s="14"/>
      <c r="C13" s="14"/>
      <c r="D13" s="14"/>
      <c r="E13" s="14"/>
      <c r="F13" s="14"/>
      <c r="G13" s="15"/>
      <c r="H13" s="144" t="s">
        <v>83</v>
      </c>
      <c r="I13" s="145"/>
    </row>
    <row r="14" spans="1:9" x14ac:dyDescent="0.35">
      <c r="A14" s="30" t="s">
        <v>65</v>
      </c>
      <c r="B14" s="16"/>
      <c r="C14" s="16"/>
      <c r="D14" s="16"/>
      <c r="E14" s="16"/>
      <c r="F14" s="16"/>
      <c r="G14" s="17"/>
      <c r="H14" s="146" t="s">
        <v>83</v>
      </c>
      <c r="I14" s="147"/>
    </row>
    <row r="15" spans="1:9" x14ac:dyDescent="0.35">
      <c r="A15" s="29" t="s">
        <v>2</v>
      </c>
      <c r="B15" s="14"/>
      <c r="C15" s="14"/>
      <c r="D15" s="14"/>
      <c r="E15" s="14"/>
      <c r="F15" s="14"/>
      <c r="G15" s="15"/>
      <c r="H15" s="148" t="s">
        <v>33</v>
      </c>
      <c r="I15" s="145"/>
    </row>
    <row r="16" spans="1:9" x14ac:dyDescent="0.35">
      <c r="A16" s="30" t="s">
        <v>4</v>
      </c>
      <c r="B16" s="16"/>
      <c r="C16" s="16"/>
      <c r="D16" s="16"/>
      <c r="E16" s="16"/>
      <c r="F16" s="16"/>
      <c r="G16" s="17"/>
      <c r="H16" s="149" t="s">
        <v>181</v>
      </c>
      <c r="I16" s="150"/>
    </row>
    <row r="17" spans="1:10" ht="15" customHeight="1" x14ac:dyDescent="0.35">
      <c r="A17" s="31" t="s">
        <v>22</v>
      </c>
      <c r="B17" s="18"/>
      <c r="C17" s="18"/>
      <c r="D17" s="18"/>
      <c r="E17" s="18"/>
      <c r="F17" s="18"/>
      <c r="G17" s="18"/>
      <c r="H17" s="18"/>
      <c r="I17" s="32"/>
    </row>
    <row r="18" spans="1:10" ht="15" customHeight="1" x14ac:dyDescent="0.35">
      <c r="A18" s="33" t="s">
        <v>0</v>
      </c>
      <c r="B18" s="129" t="s">
        <v>23</v>
      </c>
      <c r="C18" s="129"/>
      <c r="D18" s="129"/>
      <c r="E18" s="129"/>
      <c r="F18" s="129"/>
      <c r="G18" s="129"/>
      <c r="H18" s="140" t="s">
        <v>40</v>
      </c>
      <c r="I18" s="141"/>
    </row>
    <row r="19" spans="1:10" x14ac:dyDescent="0.35">
      <c r="A19" s="34" t="s">
        <v>1</v>
      </c>
      <c r="B19" s="134" t="s">
        <v>44</v>
      </c>
      <c r="C19" s="134"/>
      <c r="D19" s="134"/>
      <c r="E19" s="134"/>
      <c r="F19" s="134"/>
      <c r="G19" s="134"/>
      <c r="H19" s="135" t="s">
        <v>175</v>
      </c>
      <c r="I19" s="136"/>
    </row>
    <row r="20" spans="1:10" x14ac:dyDescent="0.35">
      <c r="A20" s="35" t="s">
        <v>3</v>
      </c>
      <c r="B20" s="137" t="s">
        <v>89</v>
      </c>
      <c r="C20" s="137"/>
      <c r="D20" s="137"/>
      <c r="E20" s="137"/>
      <c r="F20" s="137"/>
      <c r="G20" s="137"/>
      <c r="H20" s="138">
        <v>1621</v>
      </c>
      <c r="I20" s="139"/>
    </row>
    <row r="21" spans="1:10" x14ac:dyDescent="0.35">
      <c r="A21" s="36" t="s">
        <v>5</v>
      </c>
      <c r="B21" s="125" t="s">
        <v>46</v>
      </c>
      <c r="C21" s="126"/>
      <c r="D21" s="126"/>
      <c r="E21" s="126"/>
      <c r="F21" s="126"/>
      <c r="G21" s="126"/>
      <c r="H21" s="127">
        <v>2403.86</v>
      </c>
      <c r="I21" s="128"/>
    </row>
    <row r="22" spans="1:10" x14ac:dyDescent="0.35">
      <c r="A22" s="33" t="s">
        <v>27</v>
      </c>
      <c r="B22" s="129" t="s">
        <v>6</v>
      </c>
      <c r="C22" s="129"/>
      <c r="D22" s="129"/>
      <c r="E22" s="129"/>
      <c r="F22" s="129"/>
      <c r="G22" s="129"/>
      <c r="H22" s="130">
        <v>46023</v>
      </c>
      <c r="I22" s="131"/>
    </row>
    <row r="23" spans="1:10" x14ac:dyDescent="0.35">
      <c r="A23" s="34" t="s">
        <v>28</v>
      </c>
      <c r="B23" s="132" t="s">
        <v>29</v>
      </c>
      <c r="C23" s="132"/>
      <c r="D23" s="132"/>
      <c r="E23" s="132" t="s">
        <v>91</v>
      </c>
      <c r="F23" s="132"/>
      <c r="G23" s="132"/>
      <c r="H23" s="132" t="s">
        <v>51</v>
      </c>
      <c r="I23" s="133"/>
    </row>
    <row r="24" spans="1:10" x14ac:dyDescent="0.35">
      <c r="A24" s="33" t="s">
        <v>31</v>
      </c>
      <c r="B24" s="163">
        <v>0.06</v>
      </c>
      <c r="C24" s="163"/>
      <c r="D24" s="163"/>
      <c r="E24" s="151">
        <v>44</v>
      </c>
      <c r="F24" s="151"/>
      <c r="G24" s="151"/>
      <c r="H24" s="164">
        <v>4</v>
      </c>
      <c r="I24" s="165"/>
    </row>
    <row r="25" spans="1:10" x14ac:dyDescent="0.35">
      <c r="A25" s="34" t="s">
        <v>32</v>
      </c>
      <c r="B25" s="132" t="s">
        <v>49</v>
      </c>
      <c r="C25" s="132"/>
      <c r="D25" s="132"/>
      <c r="E25" s="132" t="s">
        <v>47</v>
      </c>
      <c r="F25" s="132"/>
      <c r="G25" s="132"/>
      <c r="H25" s="166" t="s">
        <v>48</v>
      </c>
      <c r="I25" s="167"/>
    </row>
    <row r="26" spans="1:10" x14ac:dyDescent="0.35">
      <c r="A26" s="33" t="s">
        <v>34</v>
      </c>
      <c r="B26" s="151" t="s">
        <v>18</v>
      </c>
      <c r="C26" s="151"/>
      <c r="D26" s="151"/>
      <c r="E26" s="151">
        <v>1</v>
      </c>
      <c r="F26" s="151"/>
      <c r="G26" s="151"/>
      <c r="H26" s="152">
        <v>1</v>
      </c>
      <c r="I26" s="153"/>
    </row>
    <row r="27" spans="1:10" ht="16" thickBot="1" x14ac:dyDescent="0.4">
      <c r="A27" s="154"/>
      <c r="B27" s="155"/>
      <c r="C27" s="155"/>
      <c r="D27" s="155"/>
      <c r="E27" s="155"/>
      <c r="F27" s="155"/>
      <c r="G27" s="155"/>
      <c r="H27" s="155"/>
      <c r="I27" s="156"/>
    </row>
    <row r="28" spans="1:10" ht="16" thickBot="1" x14ac:dyDescent="0.4">
      <c r="A28" s="157" t="s">
        <v>139</v>
      </c>
      <c r="B28" s="158"/>
      <c r="C28" s="158"/>
      <c r="D28" s="158"/>
      <c r="E28" s="158"/>
      <c r="F28" s="158"/>
      <c r="G28" s="158"/>
      <c r="H28" s="158"/>
      <c r="I28" s="159"/>
    </row>
    <row r="29" spans="1:10" x14ac:dyDescent="0.35">
      <c r="A29" s="160" t="s">
        <v>21</v>
      </c>
      <c r="B29" s="161"/>
      <c r="C29" s="161"/>
      <c r="D29" s="161"/>
      <c r="E29" s="161"/>
      <c r="F29" s="161"/>
      <c r="G29" s="161"/>
      <c r="H29" s="161" t="s">
        <v>67</v>
      </c>
      <c r="I29" s="162"/>
      <c r="J29" s="2" t="s">
        <v>184</v>
      </c>
    </row>
    <row r="30" spans="1:10" x14ac:dyDescent="0.35">
      <c r="A30" s="37" t="s">
        <v>0</v>
      </c>
      <c r="B30" s="173" t="s">
        <v>7</v>
      </c>
      <c r="C30" s="174"/>
      <c r="D30" s="174"/>
      <c r="E30" s="174"/>
      <c r="F30" s="174"/>
      <c r="G30" s="175"/>
      <c r="H30" s="171">
        <f>H21</f>
        <v>2403.86</v>
      </c>
      <c r="I30" s="172"/>
    </row>
    <row r="31" spans="1:10" x14ac:dyDescent="0.35">
      <c r="A31" s="35" t="s">
        <v>1</v>
      </c>
      <c r="B31" s="168" t="s">
        <v>41</v>
      </c>
      <c r="C31" s="169"/>
      <c r="D31" s="169"/>
      <c r="E31" s="169"/>
      <c r="F31" s="169"/>
      <c r="G31" s="170"/>
      <c r="H31" s="171"/>
      <c r="I31" s="172"/>
    </row>
    <row r="32" spans="1:10" x14ac:dyDescent="0.35">
      <c r="A32" s="37" t="s">
        <v>3</v>
      </c>
      <c r="B32" s="173" t="s">
        <v>166</v>
      </c>
      <c r="C32" s="174"/>
      <c r="D32" s="174"/>
      <c r="E32" s="174"/>
      <c r="F32" s="174"/>
      <c r="G32" s="175"/>
      <c r="H32" s="176"/>
      <c r="I32" s="177"/>
    </row>
    <row r="33" spans="1:9" x14ac:dyDescent="0.35">
      <c r="A33" s="35" t="s">
        <v>5</v>
      </c>
      <c r="B33" s="168" t="s">
        <v>42</v>
      </c>
      <c r="C33" s="169"/>
      <c r="D33" s="169"/>
      <c r="E33" s="169"/>
      <c r="F33" s="169"/>
      <c r="G33" s="170"/>
      <c r="H33" s="171"/>
      <c r="I33" s="172"/>
    </row>
    <row r="34" spans="1:9" x14ac:dyDescent="0.35">
      <c r="A34" s="35" t="s">
        <v>27</v>
      </c>
      <c r="B34" s="168" t="s">
        <v>63</v>
      </c>
      <c r="C34" s="169"/>
      <c r="D34" s="169"/>
      <c r="E34" s="169"/>
      <c r="F34" s="169"/>
      <c r="G34" s="170"/>
      <c r="H34" s="171"/>
      <c r="I34" s="172"/>
    </row>
    <row r="35" spans="1:9" x14ac:dyDescent="0.35">
      <c r="A35" s="35" t="s">
        <v>28</v>
      </c>
      <c r="B35" s="168" t="s">
        <v>43</v>
      </c>
      <c r="C35" s="169"/>
      <c r="D35" s="169"/>
      <c r="E35" s="169"/>
      <c r="F35" s="169"/>
      <c r="G35" s="170"/>
      <c r="H35" s="171"/>
      <c r="I35" s="172"/>
    </row>
    <row r="36" spans="1:9" x14ac:dyDescent="0.35">
      <c r="A36" s="35" t="s">
        <v>31</v>
      </c>
      <c r="B36" s="168" t="s">
        <v>64</v>
      </c>
      <c r="C36" s="169"/>
      <c r="D36" s="169"/>
      <c r="E36" s="169"/>
      <c r="F36" s="169"/>
      <c r="G36" s="170"/>
      <c r="H36" s="171"/>
      <c r="I36" s="172"/>
    </row>
    <row r="37" spans="1:9" x14ac:dyDescent="0.35">
      <c r="A37" s="35" t="s">
        <v>32</v>
      </c>
      <c r="B37" s="168" t="s">
        <v>61</v>
      </c>
      <c r="C37" s="169"/>
      <c r="D37" s="169"/>
      <c r="E37" s="169"/>
      <c r="F37" s="169"/>
      <c r="G37" s="170"/>
      <c r="H37" s="181"/>
      <c r="I37" s="182"/>
    </row>
    <row r="38" spans="1:9" ht="16" thickBot="1" x14ac:dyDescent="0.4">
      <c r="A38" s="183" t="s">
        <v>62</v>
      </c>
      <c r="B38" s="184"/>
      <c r="C38" s="184"/>
      <c r="D38" s="184"/>
      <c r="E38" s="184"/>
      <c r="F38" s="184"/>
      <c r="G38" s="184"/>
      <c r="H38" s="185">
        <f>SUM(H30:H37)</f>
        <v>2403.86</v>
      </c>
      <c r="I38" s="186"/>
    </row>
    <row r="39" spans="1:9" ht="16" thickBot="1" x14ac:dyDescent="0.4">
      <c r="A39" s="157" t="s">
        <v>138</v>
      </c>
      <c r="B39" s="158"/>
      <c r="C39" s="158"/>
      <c r="D39" s="158"/>
      <c r="E39" s="158"/>
      <c r="F39" s="158"/>
      <c r="G39" s="158"/>
      <c r="H39" s="158"/>
      <c r="I39" s="159"/>
    </row>
    <row r="40" spans="1:9" x14ac:dyDescent="0.35">
      <c r="A40" s="189" t="s">
        <v>21</v>
      </c>
      <c r="B40" s="190"/>
      <c r="C40" s="190"/>
      <c r="D40" s="190"/>
      <c r="E40" s="190"/>
      <c r="F40" s="190"/>
      <c r="G40" s="190"/>
      <c r="H40" s="190" t="s">
        <v>67</v>
      </c>
      <c r="I40" s="191"/>
    </row>
    <row r="41" spans="1:9" x14ac:dyDescent="0.35">
      <c r="A41" s="37" t="s">
        <v>0</v>
      </c>
      <c r="B41" s="178" t="s">
        <v>8</v>
      </c>
      <c r="C41" s="178"/>
      <c r="D41" s="178"/>
      <c r="E41" s="178"/>
      <c r="F41" s="178"/>
      <c r="G41" s="178"/>
      <c r="H41" s="171">
        <f>$H$24*$E$24-$B$24*$H$21</f>
        <v>31.768399999999986</v>
      </c>
      <c r="I41" s="172"/>
    </row>
    <row r="42" spans="1:9" x14ac:dyDescent="0.35">
      <c r="A42" s="35" t="s">
        <v>1</v>
      </c>
      <c r="B42" s="137" t="s">
        <v>35</v>
      </c>
      <c r="C42" s="137"/>
      <c r="D42" s="137"/>
      <c r="E42" s="137"/>
      <c r="F42" s="137"/>
      <c r="G42" s="137"/>
      <c r="H42" s="171">
        <v>505.99</v>
      </c>
      <c r="I42" s="172"/>
    </row>
    <row r="43" spans="1:9" x14ac:dyDescent="0.35">
      <c r="A43" s="35" t="s">
        <v>3</v>
      </c>
      <c r="B43" s="137" t="s">
        <v>57</v>
      </c>
      <c r="C43" s="137"/>
      <c r="D43" s="137"/>
      <c r="E43" s="137"/>
      <c r="F43" s="137"/>
      <c r="G43" s="137"/>
      <c r="H43" s="171">
        <v>0</v>
      </c>
      <c r="I43" s="172"/>
    </row>
    <row r="44" spans="1:9" x14ac:dyDescent="0.35">
      <c r="A44" s="35" t="s">
        <v>5</v>
      </c>
      <c r="B44" s="137" t="s">
        <v>56</v>
      </c>
      <c r="C44" s="137"/>
      <c r="D44" s="137"/>
      <c r="E44" s="137"/>
      <c r="F44" s="137"/>
      <c r="G44" s="137"/>
      <c r="H44" s="171">
        <v>58.01</v>
      </c>
      <c r="I44" s="172"/>
    </row>
    <row r="45" spans="1:9" x14ac:dyDescent="0.35">
      <c r="A45" s="35" t="s">
        <v>27</v>
      </c>
      <c r="B45" s="137" t="s">
        <v>20</v>
      </c>
      <c r="C45" s="137"/>
      <c r="D45" s="137"/>
      <c r="E45" s="137"/>
      <c r="F45" s="137"/>
      <c r="G45" s="137"/>
      <c r="H45" s="171">
        <v>6.98</v>
      </c>
      <c r="I45" s="172"/>
    </row>
    <row r="46" spans="1:9" x14ac:dyDescent="0.35">
      <c r="A46" s="35" t="s">
        <v>28</v>
      </c>
      <c r="B46" s="168" t="s">
        <v>66</v>
      </c>
      <c r="C46" s="169"/>
      <c r="D46" s="169"/>
      <c r="E46" s="169"/>
      <c r="F46" s="169"/>
      <c r="G46" s="170"/>
      <c r="H46" s="187"/>
      <c r="I46" s="188"/>
    </row>
    <row r="47" spans="1:9" ht="16" thickBot="1" x14ac:dyDescent="0.4">
      <c r="A47" s="183" t="s">
        <v>62</v>
      </c>
      <c r="B47" s="184"/>
      <c r="C47" s="184"/>
      <c r="D47" s="184"/>
      <c r="E47" s="184"/>
      <c r="F47" s="184"/>
      <c r="G47" s="184"/>
      <c r="H47" s="185">
        <f>SUM(H41:I46)</f>
        <v>602.74839999999995</v>
      </c>
      <c r="I47" s="186"/>
    </row>
    <row r="48" spans="1:9" ht="16" thickBot="1" x14ac:dyDescent="0.4">
      <c r="A48" s="157" t="s">
        <v>140</v>
      </c>
      <c r="B48" s="158"/>
      <c r="C48" s="158"/>
      <c r="D48" s="158"/>
      <c r="E48" s="158"/>
      <c r="F48" s="158"/>
      <c r="G48" s="158"/>
      <c r="H48" s="158"/>
      <c r="I48" s="159"/>
    </row>
    <row r="49" spans="1:9" x14ac:dyDescent="0.35">
      <c r="A49" s="160" t="s">
        <v>21</v>
      </c>
      <c r="B49" s="161"/>
      <c r="C49" s="161"/>
      <c r="D49" s="161"/>
      <c r="E49" s="161"/>
      <c r="F49" s="161"/>
      <c r="G49" s="161"/>
      <c r="H49" s="161" t="s">
        <v>67</v>
      </c>
      <c r="I49" s="162"/>
    </row>
    <row r="50" spans="1:9" x14ac:dyDescent="0.35">
      <c r="A50" s="37" t="s">
        <v>0</v>
      </c>
      <c r="B50" s="178" t="s">
        <v>58</v>
      </c>
      <c r="C50" s="178"/>
      <c r="D50" s="178"/>
      <c r="E50" s="178"/>
      <c r="F50" s="178"/>
      <c r="G50" s="178"/>
      <c r="H50" s="179">
        <v>20.170000000000002</v>
      </c>
      <c r="I50" s="180"/>
    </row>
    <row r="51" spans="1:9" x14ac:dyDescent="0.35">
      <c r="A51" s="37" t="s">
        <v>1</v>
      </c>
      <c r="B51" s="178" t="s">
        <v>97</v>
      </c>
      <c r="C51" s="178"/>
      <c r="D51" s="178"/>
      <c r="E51" s="178"/>
      <c r="F51" s="178"/>
      <c r="G51" s="178"/>
      <c r="H51" s="179"/>
      <c r="I51" s="180"/>
    </row>
    <row r="52" spans="1:9" x14ac:dyDescent="0.35">
      <c r="A52" s="37" t="s">
        <v>3</v>
      </c>
      <c r="B52" s="178" t="s">
        <v>77</v>
      </c>
      <c r="C52" s="178"/>
      <c r="D52" s="178"/>
      <c r="E52" s="178"/>
      <c r="F52" s="178"/>
      <c r="G52" s="178"/>
      <c r="H52" s="179"/>
      <c r="I52" s="180"/>
    </row>
    <row r="53" spans="1:9" x14ac:dyDescent="0.35">
      <c r="A53" s="37" t="s">
        <v>5</v>
      </c>
      <c r="B53" s="178" t="s">
        <v>118</v>
      </c>
      <c r="C53" s="178"/>
      <c r="D53" s="178"/>
      <c r="E53" s="178"/>
      <c r="F53" s="178"/>
      <c r="G53" s="178"/>
      <c r="H53" s="179"/>
      <c r="I53" s="180"/>
    </row>
    <row r="54" spans="1:9" ht="16" thickBot="1" x14ac:dyDescent="0.4">
      <c r="A54" s="195" t="s">
        <v>62</v>
      </c>
      <c r="B54" s="196"/>
      <c r="C54" s="196"/>
      <c r="D54" s="196"/>
      <c r="E54" s="196"/>
      <c r="F54" s="196"/>
      <c r="G54" s="197"/>
      <c r="H54" s="185">
        <f>SUM(H50:I53)</f>
        <v>20.170000000000002</v>
      </c>
      <c r="I54" s="186"/>
    </row>
    <row r="55" spans="1:9" ht="16" thickBot="1" x14ac:dyDescent="0.4">
      <c r="A55" s="157" t="s">
        <v>141</v>
      </c>
      <c r="B55" s="158"/>
      <c r="C55" s="158"/>
      <c r="D55" s="158"/>
      <c r="E55" s="158"/>
      <c r="F55" s="158"/>
      <c r="G55" s="158"/>
      <c r="H55" s="158"/>
      <c r="I55" s="159"/>
    </row>
    <row r="56" spans="1:9" x14ac:dyDescent="0.35">
      <c r="A56" s="200" t="s">
        <v>119</v>
      </c>
      <c r="B56" s="201"/>
      <c r="C56" s="201"/>
      <c r="D56" s="201"/>
      <c r="E56" s="201"/>
      <c r="F56" s="201"/>
      <c r="G56" s="201"/>
      <c r="H56" s="201"/>
      <c r="I56" s="202"/>
    </row>
    <row r="57" spans="1:9" x14ac:dyDescent="0.35">
      <c r="A57" s="195" t="s">
        <v>21</v>
      </c>
      <c r="B57" s="196"/>
      <c r="C57" s="196"/>
      <c r="D57" s="196"/>
      <c r="E57" s="196"/>
      <c r="F57" s="196"/>
      <c r="G57" s="197"/>
      <c r="H57" s="198" t="s">
        <v>67</v>
      </c>
      <c r="I57" s="199"/>
    </row>
    <row r="58" spans="1:9" x14ac:dyDescent="0.35">
      <c r="A58" s="203" t="s">
        <v>45</v>
      </c>
      <c r="B58" s="204"/>
      <c r="C58" s="204"/>
      <c r="D58" s="204"/>
      <c r="E58" s="204"/>
      <c r="F58" s="204"/>
      <c r="G58" s="204"/>
      <c r="H58" s="71" t="s">
        <v>9</v>
      </c>
      <c r="I58" s="38" t="s">
        <v>24</v>
      </c>
    </row>
    <row r="59" spans="1:9" x14ac:dyDescent="0.35">
      <c r="A59" s="37" t="s">
        <v>0</v>
      </c>
      <c r="B59" s="178" t="s">
        <v>10</v>
      </c>
      <c r="C59" s="178"/>
      <c r="D59" s="178"/>
      <c r="E59" s="178"/>
      <c r="F59" s="178"/>
      <c r="G59" s="178"/>
      <c r="H59" s="6">
        <v>0.2</v>
      </c>
      <c r="I59" s="72">
        <f>H59*($H$38)</f>
        <v>480.77200000000005</v>
      </c>
    </row>
    <row r="60" spans="1:9" x14ac:dyDescent="0.35">
      <c r="A60" s="37" t="s">
        <v>1</v>
      </c>
      <c r="B60" s="178" t="s">
        <v>11</v>
      </c>
      <c r="C60" s="178"/>
      <c r="D60" s="178"/>
      <c r="E60" s="178"/>
      <c r="F60" s="178"/>
      <c r="G60" s="178"/>
      <c r="H60" s="6">
        <v>1.4999999999999999E-2</v>
      </c>
      <c r="I60" s="72">
        <f t="shared" ref="I60:I66" si="0">H60*($H$38)</f>
        <v>36.057900000000004</v>
      </c>
    </row>
    <row r="61" spans="1:9" x14ac:dyDescent="0.35">
      <c r="A61" s="37" t="s">
        <v>3</v>
      </c>
      <c r="B61" s="178" t="s">
        <v>12</v>
      </c>
      <c r="C61" s="178"/>
      <c r="D61" s="178"/>
      <c r="E61" s="178"/>
      <c r="F61" s="178"/>
      <c r="G61" s="178"/>
      <c r="H61" s="6">
        <v>0.01</v>
      </c>
      <c r="I61" s="72">
        <f t="shared" si="0"/>
        <v>24.038600000000002</v>
      </c>
    </row>
    <row r="62" spans="1:9" x14ac:dyDescent="0.35">
      <c r="A62" s="37" t="s">
        <v>5</v>
      </c>
      <c r="B62" s="178" t="s">
        <v>13</v>
      </c>
      <c r="C62" s="178"/>
      <c r="D62" s="178"/>
      <c r="E62" s="178"/>
      <c r="F62" s="178"/>
      <c r="G62" s="178"/>
      <c r="H62" s="6">
        <v>2E-3</v>
      </c>
      <c r="I62" s="72">
        <f t="shared" si="0"/>
        <v>4.8077200000000007</v>
      </c>
    </row>
    <row r="63" spans="1:9" x14ac:dyDescent="0.35">
      <c r="A63" s="37" t="s">
        <v>27</v>
      </c>
      <c r="B63" s="178" t="s">
        <v>14</v>
      </c>
      <c r="C63" s="178"/>
      <c r="D63" s="178"/>
      <c r="E63" s="178"/>
      <c r="F63" s="178"/>
      <c r="G63" s="178"/>
      <c r="H63" s="6">
        <v>2.5000000000000001E-2</v>
      </c>
      <c r="I63" s="72">
        <f t="shared" si="0"/>
        <v>60.096500000000006</v>
      </c>
    </row>
    <row r="64" spans="1:9" x14ac:dyDescent="0.35">
      <c r="A64" s="37" t="s">
        <v>28</v>
      </c>
      <c r="B64" s="178" t="s">
        <v>16</v>
      </c>
      <c r="C64" s="178"/>
      <c r="D64" s="178"/>
      <c r="E64" s="178"/>
      <c r="F64" s="178"/>
      <c r="G64" s="178"/>
      <c r="H64" s="6">
        <v>6.0000000000000001E-3</v>
      </c>
      <c r="I64" s="72">
        <f t="shared" si="0"/>
        <v>14.423160000000001</v>
      </c>
    </row>
    <row r="65" spans="1:9" x14ac:dyDescent="0.35">
      <c r="A65" s="35" t="s">
        <v>31</v>
      </c>
      <c r="B65" s="137" t="s">
        <v>179</v>
      </c>
      <c r="C65" s="137"/>
      <c r="D65" s="137"/>
      <c r="E65" s="137"/>
      <c r="F65" s="137"/>
      <c r="G65" s="137"/>
      <c r="H65" s="11">
        <v>1.4999999999999999E-2</v>
      </c>
      <c r="I65" s="91">
        <f t="shared" si="0"/>
        <v>36.057900000000004</v>
      </c>
    </row>
    <row r="66" spans="1:9" x14ac:dyDescent="0.35">
      <c r="A66" s="37" t="s">
        <v>32</v>
      </c>
      <c r="B66" s="178" t="s">
        <v>15</v>
      </c>
      <c r="C66" s="178"/>
      <c r="D66" s="178"/>
      <c r="E66" s="178"/>
      <c r="F66" s="178"/>
      <c r="G66" s="178"/>
      <c r="H66" s="6">
        <v>0.08</v>
      </c>
      <c r="I66" s="72">
        <f t="shared" si="0"/>
        <v>192.30880000000002</v>
      </c>
    </row>
    <row r="67" spans="1:9" x14ac:dyDescent="0.35">
      <c r="A67" s="183" t="s">
        <v>62</v>
      </c>
      <c r="B67" s="184"/>
      <c r="C67" s="184"/>
      <c r="D67" s="184"/>
      <c r="E67" s="184"/>
      <c r="F67" s="184"/>
      <c r="G67" s="184"/>
      <c r="H67" s="7">
        <f>SUM(H59:H66)</f>
        <v>0.35300000000000009</v>
      </c>
      <c r="I67" s="41">
        <f>SUM(I59:I66)</f>
        <v>848.56258000000014</v>
      </c>
    </row>
    <row r="68" spans="1:9" x14ac:dyDescent="0.35">
      <c r="A68" s="200" t="s">
        <v>120</v>
      </c>
      <c r="B68" s="201"/>
      <c r="C68" s="201"/>
      <c r="D68" s="201"/>
      <c r="E68" s="201"/>
      <c r="F68" s="201"/>
      <c r="G68" s="201"/>
      <c r="H68" s="201"/>
      <c r="I68" s="202"/>
    </row>
    <row r="69" spans="1:9" x14ac:dyDescent="0.35">
      <c r="A69" s="195" t="s">
        <v>21</v>
      </c>
      <c r="B69" s="196"/>
      <c r="C69" s="196"/>
      <c r="D69" s="196"/>
      <c r="E69" s="196"/>
      <c r="F69" s="196"/>
      <c r="G69" s="197"/>
      <c r="H69" s="198" t="s">
        <v>67</v>
      </c>
      <c r="I69" s="199"/>
    </row>
    <row r="70" spans="1:9" x14ac:dyDescent="0.35">
      <c r="A70" s="232" t="s">
        <v>45</v>
      </c>
      <c r="B70" s="233"/>
      <c r="C70" s="233"/>
      <c r="D70" s="233"/>
      <c r="E70" s="233"/>
      <c r="F70" s="233"/>
      <c r="G70" s="234"/>
      <c r="H70" s="71" t="s">
        <v>9</v>
      </c>
      <c r="I70" s="38" t="s">
        <v>24</v>
      </c>
    </row>
    <row r="71" spans="1:9" x14ac:dyDescent="0.35">
      <c r="A71" s="37" t="s">
        <v>0</v>
      </c>
      <c r="B71" s="168" t="s">
        <v>72</v>
      </c>
      <c r="C71" s="169"/>
      <c r="D71" s="169"/>
      <c r="E71" s="169"/>
      <c r="F71" s="169"/>
      <c r="G71" s="170"/>
      <c r="H71" s="4">
        <v>8.3299999999999999E-2</v>
      </c>
      <c r="I71" s="39">
        <f>H71*($H$38)</f>
        <v>200.24153800000002</v>
      </c>
    </row>
    <row r="72" spans="1:9" x14ac:dyDescent="0.35">
      <c r="A72" s="37" t="s">
        <v>1</v>
      </c>
      <c r="B72" s="168" t="s">
        <v>121</v>
      </c>
      <c r="C72" s="169"/>
      <c r="D72" s="169"/>
      <c r="E72" s="169"/>
      <c r="F72" s="169"/>
      <c r="G72" s="170"/>
      <c r="H72" s="4">
        <v>8.3299999999999999E-2</v>
      </c>
      <c r="I72" s="39">
        <f>H72*($H$38)</f>
        <v>200.24153800000002</v>
      </c>
    </row>
    <row r="73" spans="1:9" x14ac:dyDescent="0.35">
      <c r="A73" s="37" t="s">
        <v>3</v>
      </c>
      <c r="B73" s="168" t="s">
        <v>122</v>
      </c>
      <c r="C73" s="169"/>
      <c r="D73" s="169"/>
      <c r="E73" s="169"/>
      <c r="F73" s="169"/>
      <c r="G73" s="170"/>
      <c r="H73" s="4">
        <v>2.7799999999999998E-2</v>
      </c>
      <c r="I73" s="39">
        <f>H73*($H$38)</f>
        <v>66.827308000000002</v>
      </c>
    </row>
    <row r="74" spans="1:9" x14ac:dyDescent="0.35">
      <c r="A74" s="183" t="s">
        <v>123</v>
      </c>
      <c r="B74" s="184"/>
      <c r="C74" s="184"/>
      <c r="D74" s="184"/>
      <c r="E74" s="184"/>
      <c r="F74" s="184"/>
      <c r="G74" s="184"/>
      <c r="H74" s="5">
        <f>SUM(H71:H73)</f>
        <v>0.19439999999999999</v>
      </c>
      <c r="I74" s="40">
        <f>SUM(I71:I73)</f>
        <v>467.31038400000006</v>
      </c>
    </row>
    <row r="75" spans="1:9" x14ac:dyDescent="0.35">
      <c r="A75" s="37" t="s">
        <v>5</v>
      </c>
      <c r="B75" s="168" t="s">
        <v>124</v>
      </c>
      <c r="C75" s="169"/>
      <c r="D75" s="169"/>
      <c r="E75" s="169"/>
      <c r="F75" s="169"/>
      <c r="G75" s="170"/>
      <c r="H75" s="93">
        <f>H67*H74</f>
        <v>6.8623200000000009E-2</v>
      </c>
      <c r="I75" s="39">
        <f>H75*($H$38)</f>
        <v>164.96056555200002</v>
      </c>
    </row>
    <row r="76" spans="1:9" x14ac:dyDescent="0.35">
      <c r="A76" s="183" t="s">
        <v>62</v>
      </c>
      <c r="B76" s="184"/>
      <c r="C76" s="184"/>
      <c r="D76" s="184"/>
      <c r="E76" s="184"/>
      <c r="F76" s="184"/>
      <c r="G76" s="184"/>
      <c r="H76" s="5">
        <f>SUM(H74:H75)</f>
        <v>0.26302320000000001</v>
      </c>
      <c r="I76" s="40">
        <f>SUM(I74:I75)</f>
        <v>632.27094955200005</v>
      </c>
    </row>
    <row r="77" spans="1:9" x14ac:dyDescent="0.35">
      <c r="A77" s="235"/>
      <c r="B77" s="236"/>
      <c r="C77" s="236"/>
      <c r="D77" s="236"/>
      <c r="E77" s="236"/>
      <c r="F77" s="236"/>
      <c r="G77" s="236"/>
      <c r="H77" s="236"/>
      <c r="I77" s="237"/>
    </row>
    <row r="78" spans="1:9" x14ac:dyDescent="0.35">
      <c r="A78" s="238" t="s">
        <v>125</v>
      </c>
      <c r="B78" s="239"/>
      <c r="C78" s="239"/>
      <c r="D78" s="239"/>
      <c r="E78" s="239"/>
      <c r="F78" s="239"/>
      <c r="G78" s="239"/>
      <c r="H78" s="239"/>
      <c r="I78" s="240"/>
    </row>
    <row r="79" spans="1:9" x14ac:dyDescent="0.35">
      <c r="A79" s="189" t="s">
        <v>21</v>
      </c>
      <c r="B79" s="190"/>
      <c r="C79" s="190"/>
      <c r="D79" s="190"/>
      <c r="E79" s="190"/>
      <c r="F79" s="190"/>
      <c r="G79" s="190"/>
      <c r="H79" s="190" t="s">
        <v>67</v>
      </c>
      <c r="I79" s="191"/>
    </row>
    <row r="80" spans="1:9" x14ac:dyDescent="0.35">
      <c r="A80" s="203" t="s">
        <v>45</v>
      </c>
      <c r="B80" s="204"/>
      <c r="C80" s="204"/>
      <c r="D80" s="204"/>
      <c r="E80" s="204"/>
      <c r="F80" s="204"/>
      <c r="G80" s="204"/>
      <c r="H80" s="71" t="s">
        <v>9</v>
      </c>
      <c r="I80" s="38" t="s">
        <v>24</v>
      </c>
    </row>
    <row r="81" spans="1:32" x14ac:dyDescent="0.35">
      <c r="A81" s="37" t="s">
        <v>0</v>
      </c>
      <c r="B81" s="241" t="s">
        <v>73</v>
      </c>
      <c r="C81" s="242"/>
      <c r="D81" s="242"/>
      <c r="E81" s="242"/>
      <c r="F81" s="242"/>
      <c r="G81" s="243"/>
      <c r="H81" s="74">
        <v>9.4999999999999998E-3</v>
      </c>
      <c r="I81" s="39">
        <f t="shared" ref="I81:I88" si="1">H81*($H$38)</f>
        <v>22.836670000000002</v>
      </c>
    </row>
    <row r="82" spans="1:32" x14ac:dyDescent="0.35">
      <c r="A82" s="37" t="s">
        <v>1</v>
      </c>
      <c r="B82" s="241" t="s">
        <v>126</v>
      </c>
      <c r="C82" s="242"/>
      <c r="D82" s="242"/>
      <c r="E82" s="242"/>
      <c r="F82" s="242"/>
      <c r="G82" s="243"/>
      <c r="H82" s="74">
        <v>3.2000000000000002E-3</v>
      </c>
      <c r="I82" s="39">
        <f t="shared" si="1"/>
        <v>7.6923520000000005</v>
      </c>
    </row>
    <row r="83" spans="1:32" x14ac:dyDescent="0.35">
      <c r="A83" s="37" t="s">
        <v>3</v>
      </c>
      <c r="B83" s="241" t="s">
        <v>74</v>
      </c>
      <c r="C83" s="242"/>
      <c r="D83" s="242"/>
      <c r="E83" s="242"/>
      <c r="F83" s="242"/>
      <c r="G83" s="243"/>
      <c r="H83" s="74">
        <v>2.8E-3</v>
      </c>
      <c r="I83" s="39">
        <f t="shared" si="1"/>
        <v>6.7308080000000006</v>
      </c>
    </row>
    <row r="84" spans="1:32" x14ac:dyDescent="0.35">
      <c r="A84" s="37" t="s">
        <v>5</v>
      </c>
      <c r="B84" s="241" t="s">
        <v>75</v>
      </c>
      <c r="C84" s="242"/>
      <c r="D84" s="242"/>
      <c r="E84" s="242"/>
      <c r="F84" s="242"/>
      <c r="G84" s="243"/>
      <c r="H84" s="74">
        <v>2.0000000000000001E-4</v>
      </c>
      <c r="I84" s="39">
        <f t="shared" si="1"/>
        <v>0.48077200000000003</v>
      </c>
    </row>
    <row r="85" spans="1:32" x14ac:dyDescent="0.35">
      <c r="A85" s="37" t="s">
        <v>27</v>
      </c>
      <c r="B85" s="241" t="s">
        <v>76</v>
      </c>
      <c r="C85" s="242"/>
      <c r="D85" s="242"/>
      <c r="E85" s="242"/>
      <c r="F85" s="242"/>
      <c r="G85" s="243"/>
      <c r="H85" s="74">
        <v>5.0000000000000001E-4</v>
      </c>
      <c r="I85" s="39">
        <f t="shared" si="1"/>
        <v>1.2019300000000002</v>
      </c>
    </row>
    <row r="86" spans="1:32" x14ac:dyDescent="0.35">
      <c r="A86" s="37" t="s">
        <v>28</v>
      </c>
      <c r="B86" s="241" t="s">
        <v>59</v>
      </c>
      <c r="C86" s="242"/>
      <c r="D86" s="242"/>
      <c r="E86" s="242"/>
      <c r="F86" s="242"/>
      <c r="G86" s="243"/>
      <c r="H86" s="74">
        <v>1.3899999999999999E-2</v>
      </c>
      <c r="I86" s="39">
        <f t="shared" si="1"/>
        <v>33.413654000000001</v>
      </c>
    </row>
    <row r="87" spans="1:32" x14ac:dyDescent="0.35">
      <c r="A87" s="183" t="s">
        <v>123</v>
      </c>
      <c r="B87" s="184"/>
      <c r="C87" s="184"/>
      <c r="D87" s="184"/>
      <c r="E87" s="184"/>
      <c r="F87" s="184"/>
      <c r="G87" s="184"/>
      <c r="H87" s="75">
        <f>SUM(H81:H86)</f>
        <v>3.0099999999999998E-2</v>
      </c>
      <c r="I87" s="40">
        <f>SUM(I81:I86)</f>
        <v>72.356186000000008</v>
      </c>
      <c r="J87" s="69"/>
    </row>
    <row r="88" spans="1:32" x14ac:dyDescent="0.35">
      <c r="A88" s="43" t="s">
        <v>31</v>
      </c>
      <c r="B88" s="241" t="s">
        <v>127</v>
      </c>
      <c r="C88" s="242"/>
      <c r="D88" s="242"/>
      <c r="E88" s="242"/>
      <c r="F88" s="242"/>
      <c r="G88" s="243"/>
      <c r="H88" s="74">
        <f>H87*H67</f>
        <v>1.0625300000000002E-2</v>
      </c>
      <c r="I88" s="39">
        <f t="shared" si="1"/>
        <v>25.541733658000009</v>
      </c>
    </row>
    <row r="89" spans="1:32" x14ac:dyDescent="0.35">
      <c r="A89" s="183" t="s">
        <v>62</v>
      </c>
      <c r="B89" s="184"/>
      <c r="C89" s="184"/>
      <c r="D89" s="184"/>
      <c r="E89" s="184"/>
      <c r="F89" s="184"/>
      <c r="G89" s="184"/>
      <c r="H89" s="75">
        <f>SUM(H87:H88)</f>
        <v>4.0725299999999999E-2</v>
      </c>
      <c r="I89" s="40">
        <f>SUM(I87:I88)</f>
        <v>97.897919658000021</v>
      </c>
    </row>
    <row r="90" spans="1:32" s="9" customFormat="1" x14ac:dyDescent="0.35">
      <c r="A90" s="238" t="s">
        <v>128</v>
      </c>
      <c r="B90" s="239"/>
      <c r="C90" s="239"/>
      <c r="D90" s="239"/>
      <c r="E90" s="239"/>
      <c r="F90" s="239"/>
      <c r="G90" s="239"/>
      <c r="H90" s="239"/>
      <c r="I90" s="240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9" customFormat="1" x14ac:dyDescent="0.35">
      <c r="A91" s="160" t="s">
        <v>21</v>
      </c>
      <c r="B91" s="161"/>
      <c r="C91" s="161"/>
      <c r="D91" s="161"/>
      <c r="E91" s="161"/>
      <c r="F91" s="161"/>
      <c r="G91" s="161"/>
      <c r="H91" s="161" t="s">
        <v>67</v>
      </c>
      <c r="I91" s="16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9" customFormat="1" x14ac:dyDescent="0.35">
      <c r="A92" s="203" t="s">
        <v>45</v>
      </c>
      <c r="B92" s="204"/>
      <c r="C92" s="204"/>
      <c r="D92" s="204"/>
      <c r="E92" s="204"/>
      <c r="F92" s="204"/>
      <c r="G92" s="204"/>
      <c r="H92" s="71" t="s">
        <v>9</v>
      </c>
      <c r="I92" s="38" t="s">
        <v>24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9" customFormat="1" x14ac:dyDescent="0.35">
      <c r="A93" s="37" t="s">
        <v>0</v>
      </c>
      <c r="B93" s="178" t="s">
        <v>25</v>
      </c>
      <c r="C93" s="178"/>
      <c r="D93" s="178"/>
      <c r="E93" s="178"/>
      <c r="F93" s="178"/>
      <c r="G93" s="178"/>
      <c r="H93" s="4">
        <v>4.1999999999999997E-3</v>
      </c>
      <c r="I93" s="39">
        <f>H93*$H$38</f>
        <v>10.096212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9" customFormat="1" x14ac:dyDescent="0.35">
      <c r="A94" s="37" t="s">
        <v>1</v>
      </c>
      <c r="B94" s="178" t="s">
        <v>36</v>
      </c>
      <c r="C94" s="178"/>
      <c r="D94" s="178"/>
      <c r="E94" s="178"/>
      <c r="F94" s="178"/>
      <c r="G94" s="178"/>
      <c r="H94" s="4">
        <f>8%*H93</f>
        <v>3.3599999999999998E-4</v>
      </c>
      <c r="I94" s="39">
        <f t="shared" ref="I94:I98" si="2">H94*$H$38</f>
        <v>0.80769696000000002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9" customFormat="1" x14ac:dyDescent="0.35">
      <c r="A95" s="37" t="s">
        <v>3</v>
      </c>
      <c r="B95" s="178" t="s">
        <v>69</v>
      </c>
      <c r="C95" s="178"/>
      <c r="D95" s="178"/>
      <c r="E95" s="178"/>
      <c r="F95" s="178"/>
      <c r="G95" s="178"/>
      <c r="H95" s="4">
        <v>3.4799999999999998E-2</v>
      </c>
      <c r="I95" s="39">
        <f t="shared" si="2"/>
        <v>83.654327999999992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35">
      <c r="A96" s="37" t="s">
        <v>5</v>
      </c>
      <c r="B96" s="178" t="s">
        <v>26</v>
      </c>
      <c r="C96" s="178"/>
      <c r="D96" s="178"/>
      <c r="E96" s="178"/>
      <c r="F96" s="178"/>
      <c r="G96" s="178"/>
      <c r="H96" s="94">
        <v>1.9400000000000001E-3</v>
      </c>
      <c r="I96" s="39">
        <f t="shared" si="2"/>
        <v>4.6634884000000003</v>
      </c>
    </row>
    <row r="97" spans="1:9" x14ac:dyDescent="0.35">
      <c r="A97" s="37" t="s">
        <v>27</v>
      </c>
      <c r="B97" s="244" t="s">
        <v>129</v>
      </c>
      <c r="C97" s="244"/>
      <c r="D97" s="244"/>
      <c r="E97" s="244"/>
      <c r="F97" s="244"/>
      <c r="G97" s="244"/>
      <c r="H97" s="4">
        <f>H67*H96</f>
        <v>6.8482000000000026E-4</v>
      </c>
      <c r="I97" s="39">
        <f t="shared" si="2"/>
        <v>1.6462114052000008</v>
      </c>
    </row>
    <row r="98" spans="1:9" x14ac:dyDescent="0.35">
      <c r="A98" s="37" t="s">
        <v>28</v>
      </c>
      <c r="B98" s="178" t="s">
        <v>60</v>
      </c>
      <c r="C98" s="178"/>
      <c r="D98" s="178"/>
      <c r="E98" s="178"/>
      <c r="F98" s="178"/>
      <c r="G98" s="178"/>
      <c r="H98" s="4">
        <f>8%*40%*H96</f>
        <v>6.2080000000000002E-5</v>
      </c>
      <c r="I98" s="39">
        <f t="shared" si="2"/>
        <v>0.14923162880000002</v>
      </c>
    </row>
    <row r="99" spans="1:9" x14ac:dyDescent="0.35">
      <c r="A99" s="183" t="s">
        <v>62</v>
      </c>
      <c r="B99" s="184"/>
      <c r="C99" s="184"/>
      <c r="D99" s="184"/>
      <c r="E99" s="184"/>
      <c r="F99" s="184"/>
      <c r="G99" s="184"/>
      <c r="H99" s="8">
        <f>SUM(H93:H98)</f>
        <v>4.2022899999999995E-2</v>
      </c>
      <c r="I99" s="40">
        <f>SUM(I93:I98)</f>
        <v>101.017168394</v>
      </c>
    </row>
    <row r="100" spans="1:9" x14ac:dyDescent="0.35">
      <c r="A100" s="238" t="s">
        <v>130</v>
      </c>
      <c r="B100" s="239"/>
      <c r="C100" s="239"/>
      <c r="D100" s="239"/>
      <c r="E100" s="239"/>
      <c r="F100" s="239"/>
      <c r="G100" s="239"/>
      <c r="H100" s="239"/>
      <c r="I100" s="240"/>
    </row>
    <row r="101" spans="1:9" x14ac:dyDescent="0.35">
      <c r="A101" s="189" t="s">
        <v>21</v>
      </c>
      <c r="B101" s="190"/>
      <c r="C101" s="190"/>
      <c r="D101" s="190"/>
      <c r="E101" s="190"/>
      <c r="F101" s="190"/>
      <c r="G101" s="190"/>
      <c r="H101" s="190" t="s">
        <v>67</v>
      </c>
      <c r="I101" s="191"/>
    </row>
    <row r="102" spans="1:9" x14ac:dyDescent="0.35">
      <c r="A102" s="203" t="s">
        <v>45</v>
      </c>
      <c r="B102" s="204"/>
      <c r="C102" s="204"/>
      <c r="D102" s="204"/>
      <c r="E102" s="204"/>
      <c r="F102" s="204"/>
      <c r="G102" s="204"/>
      <c r="H102" s="71" t="s">
        <v>9</v>
      </c>
      <c r="I102" s="38" t="s">
        <v>24</v>
      </c>
    </row>
    <row r="103" spans="1:9" x14ac:dyDescent="0.35">
      <c r="A103" s="86" t="s">
        <v>0</v>
      </c>
      <c r="B103" s="244" t="s">
        <v>131</v>
      </c>
      <c r="C103" s="244"/>
      <c r="D103" s="244"/>
      <c r="E103" s="244"/>
      <c r="F103" s="244"/>
      <c r="G103" s="244"/>
      <c r="H103" s="4">
        <v>6.9999999999999999E-4</v>
      </c>
      <c r="I103" s="39">
        <f t="shared" ref="I103:I106" si="3">H103*$H$38</f>
        <v>1.6827020000000001</v>
      </c>
    </row>
    <row r="104" spans="1:9" x14ac:dyDescent="0.35">
      <c r="A104" s="86" t="s">
        <v>1</v>
      </c>
      <c r="B104" s="244" t="s">
        <v>132</v>
      </c>
      <c r="C104" s="244"/>
      <c r="D104" s="244"/>
      <c r="E104" s="244"/>
      <c r="F104" s="244"/>
      <c r="G104" s="244"/>
      <c r="H104" s="76">
        <f>H67*H103</f>
        <v>2.4710000000000004E-4</v>
      </c>
      <c r="I104" s="39">
        <f t="shared" si="3"/>
        <v>0.59399380600000018</v>
      </c>
    </row>
    <row r="105" spans="1:9" x14ac:dyDescent="0.35">
      <c r="A105" s="87" t="s">
        <v>3</v>
      </c>
      <c r="B105" s="245" t="s">
        <v>133</v>
      </c>
      <c r="C105" s="246"/>
      <c r="D105" s="246"/>
      <c r="E105" s="246"/>
      <c r="F105" s="246"/>
      <c r="G105" s="247"/>
      <c r="H105" s="77">
        <v>0</v>
      </c>
      <c r="I105" s="39">
        <f t="shared" si="3"/>
        <v>0</v>
      </c>
    </row>
    <row r="106" spans="1:9" x14ac:dyDescent="0.35">
      <c r="A106" s="86" t="s">
        <v>5</v>
      </c>
      <c r="B106" s="248" t="s">
        <v>134</v>
      </c>
      <c r="C106" s="242"/>
      <c r="D106" s="242"/>
      <c r="E106" s="242"/>
      <c r="F106" s="242"/>
      <c r="G106" s="243"/>
      <c r="H106" s="76">
        <v>2.0000000000000001E-4</v>
      </c>
      <c r="I106" s="39">
        <f t="shared" si="3"/>
        <v>0.48077200000000003</v>
      </c>
    </row>
    <row r="107" spans="1:9" x14ac:dyDescent="0.35">
      <c r="A107" s="183" t="s">
        <v>62</v>
      </c>
      <c r="B107" s="184"/>
      <c r="C107" s="184"/>
      <c r="D107" s="184"/>
      <c r="E107" s="184"/>
      <c r="F107" s="184"/>
      <c r="G107" s="184"/>
      <c r="H107" s="8">
        <f>SUM(H103:H106)</f>
        <v>1.1471000000000001E-3</v>
      </c>
      <c r="I107" s="40">
        <f>SUM(I103:I106)</f>
        <v>2.7574678060000002</v>
      </c>
    </row>
    <row r="108" spans="1:9" x14ac:dyDescent="0.35">
      <c r="A108" s="238" t="s">
        <v>135</v>
      </c>
      <c r="B108" s="239"/>
      <c r="C108" s="239"/>
      <c r="D108" s="239"/>
      <c r="E108" s="239"/>
      <c r="F108" s="239"/>
      <c r="G108" s="239"/>
      <c r="H108" s="239"/>
      <c r="I108" s="240"/>
    </row>
    <row r="109" spans="1:9" x14ac:dyDescent="0.35">
      <c r="A109" s="189" t="s">
        <v>21</v>
      </c>
      <c r="B109" s="190"/>
      <c r="C109" s="190"/>
      <c r="D109" s="190"/>
      <c r="E109" s="190"/>
      <c r="F109" s="190"/>
      <c r="G109" s="190"/>
      <c r="H109" s="190" t="s">
        <v>67</v>
      </c>
      <c r="I109" s="191"/>
    </row>
    <row r="110" spans="1:9" x14ac:dyDescent="0.35">
      <c r="A110" s="203" t="s">
        <v>45</v>
      </c>
      <c r="B110" s="204"/>
      <c r="C110" s="204"/>
      <c r="D110" s="204"/>
      <c r="E110" s="204"/>
      <c r="F110" s="204"/>
      <c r="G110" s="204"/>
      <c r="H110" s="71" t="s">
        <v>9</v>
      </c>
      <c r="I110" s="38" t="s">
        <v>24</v>
      </c>
    </row>
    <row r="111" spans="1:9" x14ac:dyDescent="0.35">
      <c r="A111" s="88" t="s">
        <v>0</v>
      </c>
      <c r="B111" s="249" t="s">
        <v>52</v>
      </c>
      <c r="C111" s="249"/>
      <c r="D111" s="249"/>
      <c r="E111" s="249"/>
      <c r="F111" s="249"/>
      <c r="G111" s="249"/>
      <c r="H111" s="4">
        <v>0</v>
      </c>
      <c r="I111" s="39">
        <v>0</v>
      </c>
    </row>
    <row r="112" spans="1:9" x14ac:dyDescent="0.35">
      <c r="A112" s="88" t="s">
        <v>1</v>
      </c>
      <c r="B112" s="241" t="s">
        <v>136</v>
      </c>
      <c r="C112" s="242"/>
      <c r="D112" s="242"/>
      <c r="E112" s="242"/>
      <c r="F112" s="242"/>
      <c r="G112" s="243"/>
      <c r="H112" s="4">
        <v>0</v>
      </c>
      <c r="I112" s="39">
        <v>0</v>
      </c>
    </row>
    <row r="113" spans="1:32" x14ac:dyDescent="0.35">
      <c r="A113" s="183" t="s">
        <v>62</v>
      </c>
      <c r="B113" s="184"/>
      <c r="C113" s="184"/>
      <c r="D113" s="184"/>
      <c r="E113" s="184"/>
      <c r="F113" s="184"/>
      <c r="G113" s="184"/>
      <c r="H113" s="8">
        <f>SUM(H109:H112)</f>
        <v>0</v>
      </c>
      <c r="I113" s="40">
        <f>SUM(I109:I112)</f>
        <v>0</v>
      </c>
    </row>
    <row r="114" spans="1:32" x14ac:dyDescent="0.35">
      <c r="A114" s="200" t="s">
        <v>137</v>
      </c>
      <c r="B114" s="201"/>
      <c r="C114" s="201"/>
      <c r="D114" s="201"/>
      <c r="E114" s="201"/>
      <c r="F114" s="201"/>
      <c r="G114" s="201"/>
      <c r="H114" s="201"/>
      <c r="I114" s="202"/>
    </row>
    <row r="115" spans="1:32" x14ac:dyDescent="0.35">
      <c r="A115" s="189" t="s">
        <v>21</v>
      </c>
      <c r="B115" s="190"/>
      <c r="C115" s="190"/>
      <c r="D115" s="190"/>
      <c r="E115" s="190"/>
      <c r="F115" s="190"/>
      <c r="G115" s="190"/>
      <c r="H115" s="190" t="s">
        <v>67</v>
      </c>
      <c r="I115" s="191"/>
    </row>
    <row r="116" spans="1:32" x14ac:dyDescent="0.35">
      <c r="A116" s="203" t="s">
        <v>45</v>
      </c>
      <c r="B116" s="204"/>
      <c r="C116" s="204"/>
      <c r="D116" s="204"/>
      <c r="E116" s="204"/>
      <c r="F116" s="204"/>
      <c r="G116" s="204"/>
      <c r="H116" s="71" t="s">
        <v>9</v>
      </c>
      <c r="I116" s="38" t="s">
        <v>24</v>
      </c>
    </row>
    <row r="117" spans="1:32" x14ac:dyDescent="0.35">
      <c r="A117" s="89" t="s">
        <v>37</v>
      </c>
      <c r="B117" s="205" t="s">
        <v>143</v>
      </c>
      <c r="C117" s="205"/>
      <c r="D117" s="205"/>
      <c r="E117" s="205"/>
      <c r="F117" s="205"/>
      <c r="G117" s="205"/>
      <c r="H117" s="4">
        <f>H67</f>
        <v>0.35300000000000009</v>
      </c>
      <c r="I117" s="39">
        <f>I67</f>
        <v>848.56258000000014</v>
      </c>
    </row>
    <row r="118" spans="1:32" x14ac:dyDescent="0.35">
      <c r="A118" s="89" t="s">
        <v>38</v>
      </c>
      <c r="B118" s="205" t="s">
        <v>144</v>
      </c>
      <c r="C118" s="205"/>
      <c r="D118" s="205"/>
      <c r="E118" s="205"/>
      <c r="F118" s="205"/>
      <c r="G118" s="205"/>
      <c r="H118" s="4">
        <f>H76</f>
        <v>0.26302320000000001</v>
      </c>
      <c r="I118" s="39">
        <f>I76</f>
        <v>632.27094955200005</v>
      </c>
    </row>
    <row r="119" spans="1:32" x14ac:dyDescent="0.35">
      <c r="A119" s="89" t="s">
        <v>142</v>
      </c>
      <c r="B119" s="205" t="s">
        <v>145</v>
      </c>
      <c r="C119" s="205"/>
      <c r="D119" s="205"/>
      <c r="E119" s="205"/>
      <c r="F119" s="205"/>
      <c r="G119" s="205"/>
      <c r="H119" s="4">
        <f>H89</f>
        <v>4.0725299999999999E-2</v>
      </c>
      <c r="I119" s="39">
        <f>I89</f>
        <v>97.897919658000021</v>
      </c>
    </row>
    <row r="120" spans="1:32" x14ac:dyDescent="0.35">
      <c r="A120" s="89" t="s">
        <v>146</v>
      </c>
      <c r="B120" s="205" t="s">
        <v>147</v>
      </c>
      <c r="C120" s="205"/>
      <c r="D120" s="205"/>
      <c r="E120" s="205"/>
      <c r="F120" s="205"/>
      <c r="G120" s="205"/>
      <c r="H120" s="4">
        <f>H99</f>
        <v>4.2022899999999995E-2</v>
      </c>
      <c r="I120" s="39">
        <f>I99</f>
        <v>101.017168394</v>
      </c>
    </row>
    <row r="121" spans="1:32" x14ac:dyDescent="0.35">
      <c r="A121" s="89" t="s">
        <v>148</v>
      </c>
      <c r="B121" s="205" t="s">
        <v>149</v>
      </c>
      <c r="C121" s="205"/>
      <c r="D121" s="205"/>
      <c r="E121" s="205"/>
      <c r="F121" s="205"/>
      <c r="G121" s="205"/>
      <c r="H121" s="4">
        <f>H107</f>
        <v>1.1471000000000001E-3</v>
      </c>
      <c r="I121" s="39">
        <f>I107</f>
        <v>2.7574678060000002</v>
      </c>
    </row>
    <row r="122" spans="1:32" x14ac:dyDescent="0.35">
      <c r="A122" s="89" t="s">
        <v>150</v>
      </c>
      <c r="B122" s="205" t="s">
        <v>52</v>
      </c>
      <c r="C122" s="205"/>
      <c r="D122" s="205"/>
      <c r="E122" s="205"/>
      <c r="F122" s="205"/>
      <c r="G122" s="205"/>
      <c r="H122" s="4">
        <f>H113</f>
        <v>0</v>
      </c>
      <c r="I122" s="39">
        <f>I113</f>
        <v>0</v>
      </c>
    </row>
    <row r="123" spans="1:32" x14ac:dyDescent="0.35">
      <c r="A123" s="183" t="s">
        <v>62</v>
      </c>
      <c r="B123" s="184"/>
      <c r="C123" s="184"/>
      <c r="D123" s="184"/>
      <c r="E123" s="184"/>
      <c r="F123" s="184"/>
      <c r="G123" s="184"/>
      <c r="H123" s="8">
        <f>SUM(H117:H122)</f>
        <v>0.6999185</v>
      </c>
      <c r="I123" s="40">
        <f>SUM(I117:I122)</f>
        <v>1682.5060854100002</v>
      </c>
    </row>
    <row r="124" spans="1:32" s="9" customFormat="1" x14ac:dyDescent="0.35">
      <c r="A124" s="70"/>
      <c r="B124" s="196"/>
      <c r="C124" s="196"/>
      <c r="D124" s="196"/>
      <c r="E124" s="196"/>
      <c r="F124" s="196"/>
      <c r="G124" s="196"/>
      <c r="H124" s="196"/>
      <c r="I124" s="199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s="9" customFormat="1" ht="16" thickBot="1" x14ac:dyDescent="0.4">
      <c r="A125" s="192" t="s">
        <v>161</v>
      </c>
      <c r="B125" s="193"/>
      <c r="C125" s="193"/>
      <c r="D125" s="193"/>
      <c r="E125" s="193"/>
      <c r="F125" s="193"/>
      <c r="G125" s="193"/>
      <c r="H125" s="47"/>
      <c r="I125" s="48">
        <f>H38+H47+H54+I123</f>
        <v>4709.2844854100003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6" thickBot="1" x14ac:dyDescent="0.4">
      <c r="A126" s="157" t="s">
        <v>160</v>
      </c>
      <c r="B126" s="158"/>
      <c r="C126" s="158"/>
      <c r="D126" s="158"/>
      <c r="E126" s="158"/>
      <c r="F126" s="158"/>
      <c r="G126" s="158"/>
      <c r="H126" s="158"/>
      <c r="I126" s="159"/>
    </row>
    <row r="127" spans="1:32" x14ac:dyDescent="0.35">
      <c r="A127" s="194" t="s">
        <v>21</v>
      </c>
      <c r="B127" s="121"/>
      <c r="C127" s="121"/>
      <c r="D127" s="121"/>
      <c r="E127" s="121"/>
      <c r="F127" s="121"/>
      <c r="G127" s="121"/>
      <c r="H127" s="121" t="s">
        <v>67</v>
      </c>
      <c r="I127" s="122"/>
    </row>
    <row r="128" spans="1:32" x14ac:dyDescent="0.35">
      <c r="A128" s="115" t="s">
        <v>45</v>
      </c>
      <c r="B128" s="116"/>
      <c r="C128" s="116"/>
      <c r="D128" s="116"/>
      <c r="E128" s="116"/>
      <c r="F128" s="116"/>
      <c r="G128" s="116"/>
      <c r="H128" s="10" t="s">
        <v>9</v>
      </c>
      <c r="I128" s="42" t="s">
        <v>24</v>
      </c>
    </row>
    <row r="129" spans="1:14" x14ac:dyDescent="0.35">
      <c r="A129" s="90" t="s">
        <v>0</v>
      </c>
      <c r="B129" s="213" t="s">
        <v>151</v>
      </c>
      <c r="C129" s="213"/>
      <c r="D129" s="213"/>
      <c r="E129" s="213"/>
      <c r="F129" s="213"/>
      <c r="G129" s="213"/>
      <c r="H129" s="6">
        <v>0.02</v>
      </c>
      <c r="I129" s="72">
        <f>H129*$I$125</f>
        <v>94.185689708200002</v>
      </c>
    </row>
    <row r="130" spans="1:14" x14ac:dyDescent="0.35">
      <c r="A130" s="90" t="s">
        <v>1</v>
      </c>
      <c r="B130" s="213" t="s">
        <v>17</v>
      </c>
      <c r="C130" s="213"/>
      <c r="D130" s="213"/>
      <c r="E130" s="213"/>
      <c r="F130" s="213"/>
      <c r="G130" s="213"/>
      <c r="H130" s="6">
        <v>0.02</v>
      </c>
      <c r="I130" s="72">
        <f>H130*($I$129+$I$125)</f>
        <v>96.069403502364011</v>
      </c>
    </row>
    <row r="131" spans="1:14" x14ac:dyDescent="0.35">
      <c r="A131" s="89" t="s">
        <v>3</v>
      </c>
      <c r="B131" s="214" t="s">
        <v>152</v>
      </c>
      <c r="C131" s="215"/>
      <c r="D131" s="215"/>
      <c r="E131" s="215"/>
      <c r="F131" s="215"/>
      <c r="G131" s="216"/>
      <c r="H131" s="6">
        <v>0.03</v>
      </c>
      <c r="I131" s="44">
        <f>(SUM($I$125+$I$129+$I$130)*H131)/(100%-(SUM($H$131:$H$133)))</f>
        <v>160.90441965913183</v>
      </c>
    </row>
    <row r="132" spans="1:14" x14ac:dyDescent="0.35">
      <c r="A132" s="89" t="s">
        <v>5</v>
      </c>
      <c r="B132" s="214" t="s">
        <v>153</v>
      </c>
      <c r="C132" s="215"/>
      <c r="D132" s="215"/>
      <c r="E132" s="215"/>
      <c r="F132" s="215"/>
      <c r="G132" s="216"/>
      <c r="H132" s="11">
        <v>6.4999999999999997E-3</v>
      </c>
      <c r="I132" s="44">
        <f>(SUM($I$125+$I$129+$I$130)*H132)/(100%-(SUM($H$131:$H$133)))</f>
        <v>34.862624259478565</v>
      </c>
    </row>
    <row r="133" spans="1:14" x14ac:dyDescent="0.35">
      <c r="A133" s="89" t="s">
        <v>27</v>
      </c>
      <c r="B133" s="214" t="s">
        <v>87</v>
      </c>
      <c r="C133" s="215"/>
      <c r="D133" s="215"/>
      <c r="E133" s="215"/>
      <c r="F133" s="215"/>
      <c r="G133" s="216"/>
      <c r="H133" s="12">
        <v>0.05</v>
      </c>
      <c r="I133" s="44">
        <f>(SUM($I$125+$I$129+$I$130)*H133)/(100%-(SUM($H$131:$H$133)))</f>
        <v>268.17403276521975</v>
      </c>
    </row>
    <row r="134" spans="1:14" x14ac:dyDescent="0.35">
      <c r="A134" s="183" t="s">
        <v>62</v>
      </c>
      <c r="B134" s="184"/>
      <c r="C134" s="184"/>
      <c r="D134" s="184"/>
      <c r="E134" s="184"/>
      <c r="F134" s="184"/>
      <c r="G134" s="184"/>
      <c r="H134" s="13">
        <f>SUM(H129:H133)</f>
        <v>0.1265</v>
      </c>
      <c r="I134" s="45">
        <f>SUM(I129:I133)</f>
        <v>654.19616989439419</v>
      </c>
      <c r="N134" s="20"/>
    </row>
    <row r="135" spans="1:14" ht="16" thickBot="1" x14ac:dyDescent="0.4">
      <c r="A135" s="229" t="s">
        <v>92</v>
      </c>
      <c r="B135" s="230"/>
      <c r="C135" s="230"/>
      <c r="D135" s="230"/>
      <c r="E135" s="230"/>
      <c r="F135" s="230"/>
      <c r="G135" s="231"/>
      <c r="H135" s="49">
        <f>(H129+100%)*(H130+100%)/(100%-(SUM(H131:H133)))-100%</f>
        <v>0.13891625615763559</v>
      </c>
      <c r="I135" s="50">
        <f>H135*SUM($I$125)</f>
        <v>654.19616989439464</v>
      </c>
    </row>
    <row r="136" spans="1:14" ht="16" thickBot="1" x14ac:dyDescent="0.4">
      <c r="A136" s="206" t="s">
        <v>78</v>
      </c>
      <c r="B136" s="207"/>
      <c r="C136" s="207"/>
      <c r="D136" s="207"/>
      <c r="E136" s="207"/>
      <c r="F136" s="207"/>
      <c r="G136" s="207"/>
      <c r="H136" s="207"/>
      <c r="I136" s="208"/>
    </row>
    <row r="137" spans="1:14" x14ac:dyDescent="0.35">
      <c r="A137" s="51" t="s">
        <v>79</v>
      </c>
      <c r="B137" s="52"/>
      <c r="C137" s="52"/>
      <c r="D137" s="52"/>
      <c r="E137" s="52"/>
      <c r="F137" s="52"/>
      <c r="G137" s="52"/>
      <c r="H137" s="52"/>
      <c r="I137" s="53"/>
    </row>
    <row r="138" spans="1:14" x14ac:dyDescent="0.35">
      <c r="A138" s="209" t="s">
        <v>21</v>
      </c>
      <c r="B138" s="142"/>
      <c r="C138" s="142"/>
      <c r="D138" s="142"/>
      <c r="E138" s="142"/>
      <c r="F138" s="142"/>
      <c r="G138" s="142"/>
      <c r="H138" s="142" t="s">
        <v>67</v>
      </c>
      <c r="I138" s="143"/>
    </row>
    <row r="139" spans="1:14" x14ac:dyDescent="0.35">
      <c r="A139" s="46" t="s">
        <v>0</v>
      </c>
      <c r="B139" s="210" t="s">
        <v>155</v>
      </c>
      <c r="C139" s="210"/>
      <c r="D139" s="210"/>
      <c r="E139" s="210"/>
      <c r="F139" s="210"/>
      <c r="G139" s="210"/>
      <c r="H139" s="211">
        <f>H38</f>
        <v>2403.86</v>
      </c>
      <c r="I139" s="212"/>
    </row>
    <row r="140" spans="1:14" x14ac:dyDescent="0.35">
      <c r="A140" s="46" t="s">
        <v>1</v>
      </c>
      <c r="B140" s="210" t="s">
        <v>159</v>
      </c>
      <c r="C140" s="210"/>
      <c r="D140" s="210"/>
      <c r="E140" s="210"/>
      <c r="F140" s="210"/>
      <c r="G140" s="210"/>
      <c r="H140" s="211">
        <f>H47</f>
        <v>602.74839999999995</v>
      </c>
      <c r="I140" s="212"/>
    </row>
    <row r="141" spans="1:14" x14ac:dyDescent="0.35">
      <c r="A141" s="46" t="s">
        <v>3</v>
      </c>
      <c r="B141" s="210" t="s">
        <v>156</v>
      </c>
      <c r="C141" s="210"/>
      <c r="D141" s="210"/>
      <c r="E141" s="210"/>
      <c r="F141" s="210"/>
      <c r="G141" s="210"/>
      <c r="H141" s="211">
        <f>H54</f>
        <v>20.170000000000002</v>
      </c>
      <c r="I141" s="212"/>
    </row>
    <row r="142" spans="1:14" x14ac:dyDescent="0.35">
      <c r="A142" s="46" t="s">
        <v>5</v>
      </c>
      <c r="B142" s="210" t="s">
        <v>157</v>
      </c>
      <c r="C142" s="210"/>
      <c r="D142" s="210"/>
      <c r="E142" s="210"/>
      <c r="F142" s="210"/>
      <c r="G142" s="210"/>
      <c r="H142" s="211">
        <f>I123</f>
        <v>1682.5060854100002</v>
      </c>
      <c r="I142" s="212"/>
    </row>
    <row r="143" spans="1:14" ht="16" thickBot="1" x14ac:dyDescent="0.4">
      <c r="A143" s="46" t="s">
        <v>27</v>
      </c>
      <c r="B143" s="210" t="s">
        <v>158</v>
      </c>
      <c r="C143" s="210"/>
      <c r="D143" s="210"/>
      <c r="E143" s="210"/>
      <c r="F143" s="210"/>
      <c r="G143" s="210"/>
      <c r="H143" s="211">
        <f>I134</f>
        <v>654.19616989439419</v>
      </c>
      <c r="I143" s="212"/>
    </row>
    <row r="144" spans="1:14" ht="16" thickBot="1" x14ac:dyDescent="0.4">
      <c r="A144" s="55" t="s">
        <v>28</v>
      </c>
      <c r="B144" s="220" t="s">
        <v>100</v>
      </c>
      <c r="C144" s="221"/>
      <c r="D144" s="221"/>
      <c r="E144" s="221"/>
      <c r="F144" s="221"/>
      <c r="G144" s="221"/>
      <c r="H144" s="222">
        <f>SUM(H139:I143)</f>
        <v>5363.4806553043945</v>
      </c>
      <c r="I144" s="223"/>
    </row>
    <row r="145" spans="1:13" ht="16" thickBot="1" x14ac:dyDescent="0.4">
      <c r="A145" s="54" t="s">
        <v>31</v>
      </c>
      <c r="B145" s="224" t="s">
        <v>93</v>
      </c>
      <c r="C145" s="224"/>
      <c r="D145" s="224"/>
      <c r="E145" s="224"/>
      <c r="F145" s="224"/>
      <c r="G145" s="224"/>
      <c r="H145" s="225">
        <f>$E$26</f>
        <v>1</v>
      </c>
      <c r="I145" s="226"/>
    </row>
    <row r="146" spans="1:13" ht="16" thickBot="1" x14ac:dyDescent="0.4">
      <c r="A146" s="55" t="s">
        <v>32</v>
      </c>
      <c r="B146" s="220" t="s">
        <v>94</v>
      </c>
      <c r="C146" s="221"/>
      <c r="D146" s="221"/>
      <c r="E146" s="221"/>
      <c r="F146" s="221"/>
      <c r="G146" s="221"/>
      <c r="H146" s="227">
        <f>$H$144*$H$145</f>
        <v>5363.4806553043945</v>
      </c>
      <c r="I146" s="228"/>
      <c r="M146" s="19"/>
    </row>
    <row r="147" spans="1:13" x14ac:dyDescent="0.35">
      <c r="M147" s="19"/>
    </row>
    <row r="148" spans="1:13" s="1" customFormat="1" ht="16" thickBot="1" x14ac:dyDescent="0.4">
      <c r="A148" s="2"/>
      <c r="B148" s="2"/>
      <c r="C148" s="2"/>
      <c r="D148" s="2"/>
      <c r="E148" s="2"/>
      <c r="F148" s="21" t="s">
        <v>95</v>
      </c>
      <c r="G148" s="22"/>
      <c r="H148" s="23"/>
      <c r="I148" s="2"/>
    </row>
    <row r="149" spans="1:13" s="1" customFormat="1" ht="16" thickBot="1" x14ac:dyDescent="0.4">
      <c r="A149" s="2"/>
      <c r="B149" s="217" t="s">
        <v>180</v>
      </c>
      <c r="C149" s="218"/>
      <c r="D149" s="219"/>
      <c r="E149" s="2"/>
      <c r="F149" s="78" t="s">
        <v>101</v>
      </c>
      <c r="G149" s="17"/>
      <c r="H149" s="79">
        <f>H144</f>
        <v>5363.4806553043945</v>
      </c>
      <c r="I149" s="80"/>
    </row>
    <row r="150" spans="1:13" s="1" customFormat="1" x14ac:dyDescent="0.35">
      <c r="A150" s="2"/>
      <c r="B150" s="2"/>
      <c r="C150" s="2"/>
      <c r="D150" s="2"/>
      <c r="E150" s="2"/>
      <c r="F150" s="78" t="s">
        <v>154</v>
      </c>
      <c r="G150" s="17"/>
      <c r="H150" s="79">
        <v>5297.41</v>
      </c>
      <c r="I150" s="2"/>
    </row>
    <row r="151" spans="1:13" s="1" customFormat="1" x14ac:dyDescent="0.35">
      <c r="A151" s="2"/>
      <c r="B151" s="2"/>
      <c r="C151" s="2"/>
      <c r="D151" s="2"/>
      <c r="E151" s="2"/>
      <c r="F151" s="81" t="s">
        <v>102</v>
      </c>
      <c r="G151" s="82"/>
      <c r="H151" s="83">
        <f>H149-H150</f>
        <v>66.070655304394677</v>
      </c>
      <c r="I151" s="2"/>
    </row>
    <row r="152" spans="1:13" s="1" customFormat="1" x14ac:dyDescent="0.35">
      <c r="A152" s="24"/>
      <c r="B152" s="24"/>
      <c r="C152" s="24"/>
      <c r="D152" s="24"/>
      <c r="E152" s="2"/>
      <c r="F152" s="2"/>
      <c r="G152" s="84"/>
      <c r="H152" s="84"/>
      <c r="I152" s="85"/>
    </row>
    <row r="153" spans="1:13" x14ac:dyDescent="0.35">
      <c r="D153" s="25"/>
      <c r="E153" s="24"/>
      <c r="F153" s="24"/>
      <c r="G153" s="24"/>
      <c r="H153" s="24"/>
      <c r="I153" s="24"/>
      <c r="J153" s="24"/>
      <c r="K153" s="24"/>
    </row>
    <row r="154" spans="1:13" ht="18" customHeight="1" x14ac:dyDescent="0.35">
      <c r="D154" s="25"/>
      <c r="E154" s="24"/>
      <c r="F154" s="24"/>
      <c r="G154" s="24"/>
      <c r="H154" s="24"/>
      <c r="I154" s="24"/>
      <c r="J154" s="25"/>
      <c r="K154" s="25"/>
    </row>
  </sheetData>
  <mergeCells count="206"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A39:I39"/>
    <mergeCell ref="A40:G40"/>
    <mergeCell ref="H40:I40"/>
    <mergeCell ref="B41:G41"/>
    <mergeCell ref="H41:I41"/>
    <mergeCell ref="B42:G42"/>
    <mergeCell ref="H42:I42"/>
    <mergeCell ref="B36:G36"/>
    <mergeCell ref="H36:I36"/>
    <mergeCell ref="B37:G37"/>
    <mergeCell ref="H37:I37"/>
    <mergeCell ref="A38:G38"/>
    <mergeCell ref="H38:I38"/>
    <mergeCell ref="B46:G46"/>
    <mergeCell ref="H46:I46"/>
    <mergeCell ref="A47:G47"/>
    <mergeCell ref="H47:I47"/>
    <mergeCell ref="A48:I48"/>
    <mergeCell ref="A49:G49"/>
    <mergeCell ref="H49:I49"/>
    <mergeCell ref="B43:G43"/>
    <mergeCell ref="H43:I43"/>
    <mergeCell ref="B44:G44"/>
    <mergeCell ref="H44:I44"/>
    <mergeCell ref="B45:G45"/>
    <mergeCell ref="H45:I45"/>
    <mergeCell ref="B53:G53"/>
    <mergeCell ref="H53:I53"/>
    <mergeCell ref="A54:G54"/>
    <mergeCell ref="H54:I54"/>
    <mergeCell ref="A55:I55"/>
    <mergeCell ref="A56:I56"/>
    <mergeCell ref="B50:G50"/>
    <mergeCell ref="H50:I50"/>
    <mergeCell ref="B51:G51"/>
    <mergeCell ref="H51:I51"/>
    <mergeCell ref="B52:G52"/>
    <mergeCell ref="H52:I52"/>
    <mergeCell ref="B62:G62"/>
    <mergeCell ref="B63:G63"/>
    <mergeCell ref="B64:G64"/>
    <mergeCell ref="B65:G65"/>
    <mergeCell ref="B66:G66"/>
    <mergeCell ref="A67:G67"/>
    <mergeCell ref="A57:G57"/>
    <mergeCell ref="H57:I57"/>
    <mergeCell ref="A58:G58"/>
    <mergeCell ref="B59:G59"/>
    <mergeCell ref="B60:G60"/>
    <mergeCell ref="B61:G61"/>
    <mergeCell ref="B73:G73"/>
    <mergeCell ref="A74:G74"/>
    <mergeCell ref="B75:G75"/>
    <mergeCell ref="A76:G76"/>
    <mergeCell ref="A77:I77"/>
    <mergeCell ref="A78:I78"/>
    <mergeCell ref="A68:I68"/>
    <mergeCell ref="A69:G69"/>
    <mergeCell ref="H69:I69"/>
    <mergeCell ref="A70:G70"/>
    <mergeCell ref="B71:G71"/>
    <mergeCell ref="B72:G72"/>
    <mergeCell ref="B84:G84"/>
    <mergeCell ref="B85:G85"/>
    <mergeCell ref="B86:G86"/>
    <mergeCell ref="A87:G87"/>
    <mergeCell ref="B88:G88"/>
    <mergeCell ref="A89:G89"/>
    <mergeCell ref="A79:G79"/>
    <mergeCell ref="H79:I79"/>
    <mergeCell ref="A80:G80"/>
    <mergeCell ref="B81:G81"/>
    <mergeCell ref="B82:G82"/>
    <mergeCell ref="B83:G83"/>
    <mergeCell ref="B95:G95"/>
    <mergeCell ref="B96:G96"/>
    <mergeCell ref="B97:G97"/>
    <mergeCell ref="B98:G98"/>
    <mergeCell ref="A99:G99"/>
    <mergeCell ref="A100:I100"/>
    <mergeCell ref="A90:I90"/>
    <mergeCell ref="A91:G91"/>
    <mergeCell ref="H91:I91"/>
    <mergeCell ref="A92:G92"/>
    <mergeCell ref="B93:G93"/>
    <mergeCell ref="B94:G94"/>
    <mergeCell ref="B106:G106"/>
    <mergeCell ref="A107:G107"/>
    <mergeCell ref="A108:I108"/>
    <mergeCell ref="A109:G109"/>
    <mergeCell ref="H109:I109"/>
    <mergeCell ref="A110:G110"/>
    <mergeCell ref="A101:G101"/>
    <mergeCell ref="H101:I101"/>
    <mergeCell ref="A102:G102"/>
    <mergeCell ref="B103:G103"/>
    <mergeCell ref="B104:G104"/>
    <mergeCell ref="B105:G105"/>
    <mergeCell ref="A116:G116"/>
    <mergeCell ref="B117:G117"/>
    <mergeCell ref="B118:G118"/>
    <mergeCell ref="B119:G119"/>
    <mergeCell ref="B120:G120"/>
    <mergeCell ref="B121:G121"/>
    <mergeCell ref="B111:G111"/>
    <mergeCell ref="B112:G112"/>
    <mergeCell ref="A113:G113"/>
    <mergeCell ref="A114:I114"/>
    <mergeCell ref="A115:G115"/>
    <mergeCell ref="H115:I115"/>
    <mergeCell ref="A128:G128"/>
    <mergeCell ref="B129:G129"/>
    <mergeCell ref="B130:G130"/>
    <mergeCell ref="B131:G131"/>
    <mergeCell ref="B132:G132"/>
    <mergeCell ref="B133:G133"/>
    <mergeCell ref="B122:G122"/>
    <mergeCell ref="A123:G123"/>
    <mergeCell ref="B124:I124"/>
    <mergeCell ref="A125:G125"/>
    <mergeCell ref="A126:I126"/>
    <mergeCell ref="A127:G127"/>
    <mergeCell ref="H127:I127"/>
    <mergeCell ref="B140:G140"/>
    <mergeCell ref="H140:I140"/>
    <mergeCell ref="B141:G141"/>
    <mergeCell ref="H141:I141"/>
    <mergeCell ref="B142:G142"/>
    <mergeCell ref="H142:I142"/>
    <mergeCell ref="A134:G134"/>
    <mergeCell ref="A135:G135"/>
    <mergeCell ref="A136:I136"/>
    <mergeCell ref="A138:G138"/>
    <mergeCell ref="H138:I138"/>
    <mergeCell ref="B139:G139"/>
    <mergeCell ref="H139:I139"/>
    <mergeCell ref="B146:G146"/>
    <mergeCell ref="H146:I146"/>
    <mergeCell ref="B149:D149"/>
    <mergeCell ref="B143:G143"/>
    <mergeCell ref="H143:I143"/>
    <mergeCell ref="B144:G144"/>
    <mergeCell ref="H144:I144"/>
    <mergeCell ref="B145:G145"/>
    <mergeCell ref="H145:I145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Header>&amp;F</oddHeader>
    <oddFooter>&amp;A&amp;RPágina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6</vt:i4>
      </vt:variant>
    </vt:vector>
  </HeadingPairs>
  <TitlesOfParts>
    <vt:vector size="15" baseType="lpstr">
      <vt:lpstr>RESUMO</vt:lpstr>
      <vt:lpstr>AUXILIAR ADMINISTRATIVO</vt:lpstr>
      <vt:lpstr>CAPATAZ 44h</vt:lpstr>
      <vt:lpstr>COZINHEIRO</vt:lpstr>
      <vt:lpstr>ELETRICISTA ALTA TENSÃO</vt:lpstr>
      <vt:lpstr>JARDINEIRO</vt:lpstr>
      <vt:lpstr>MOTORISTA VEIC. PESADO</vt:lpstr>
      <vt:lpstr>SECRETÁRIA NÍVEL MÉDIO</vt:lpstr>
      <vt:lpstr>TÉCNICO OPERAC. N MEDIO</vt:lpstr>
      <vt:lpstr>'AUXILIAR ADMINISTRATIVO'!Area_de_impressao</vt:lpstr>
      <vt:lpstr>'CAPATAZ 44h'!Area_de_impressao</vt:lpstr>
      <vt:lpstr>JARDINEIRO!Area_de_impressao</vt:lpstr>
      <vt:lpstr>'MOTORISTA VEIC. PESADO'!Area_de_impressao</vt:lpstr>
      <vt:lpstr>'SECRETÁRIA NÍVEL MÉDIO'!Area_de_impressao</vt:lpstr>
      <vt:lpstr>'TÉCNICO OPERAC. N MEDIO'!Area_de_impressao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Bruno dos Santos Figueiredo</cp:lastModifiedBy>
  <cp:lastPrinted>2026-05-13T00:51:07Z</cp:lastPrinted>
  <dcterms:created xsi:type="dcterms:W3CDTF">2013-08-20T14:12:57Z</dcterms:created>
  <dcterms:modified xsi:type="dcterms:W3CDTF">2026-05-13T00:51:16Z</dcterms:modified>
</cp:coreProperties>
</file>