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1. GERAU\5. TERCEIRIZADOS\1. Asseio e Conservação (PE 08-2020)\1. EMPRESAS (PE 08-2020) - 2026\1. SERVFAZ\2. Planilhas individualizadas\"/>
    </mc:Choice>
  </mc:AlternateContent>
  <bookViews>
    <workbookView xWindow="0" yWindow="0" windowWidth="28800" windowHeight="11835" tabRatio="942"/>
  </bookViews>
  <sheets>
    <sheet name="RESUMO" sheetId="57" r:id="rId1"/>
    <sheet name="AGENTE DE PORTARIA DIURNO 12X36" sheetId="56" r:id="rId2"/>
    <sheet name="AUXILIAR ADM N SUPERIOR" sheetId="73" r:id="rId3"/>
    <sheet name="AUXILIAR DE COZINHA" sheetId="74" r:id="rId4"/>
    <sheet name="AUXILIAR DE GESTÃO" sheetId="75" r:id="rId5"/>
    <sheet name="BRAÇAL" sheetId="61" r:id="rId6"/>
    <sheet name="COPEIRA" sheetId="62" r:id="rId7"/>
    <sheet name="ENCARREGADO T. LIMPEZA" sheetId="63" r:id="rId8"/>
    <sheet name="FAXINEIRO COM MATERIAL" sheetId="64" r:id="rId9"/>
    <sheet name="FAXINEIRO C MAT. COM INSALUB 20" sheetId="77" r:id="rId10"/>
    <sheet name="FAXINEIRO C MAT. COM INSALU 40" sheetId="78" r:id="rId11"/>
    <sheet name="GARÇOM" sheetId="65" r:id="rId12"/>
    <sheet name="MAQUEIRO DIURNO 12X36" sheetId="66" r:id="rId13"/>
    <sheet name="MOTORISTA DE AMBULANCIA" sheetId="67" r:id="rId14"/>
    <sheet name="SECRETARIA N SUPERIOR" sheetId="68" r:id="rId15"/>
    <sheet name="TECNICO EM INFORMATICA" sheetId="69" r:id="rId16"/>
    <sheet name="TECNOLOGO EM REDE" sheetId="70" r:id="rId17"/>
    <sheet name="TÉCNICO EM REDE NIVEL MEDIO" sheetId="76" r:id="rId18"/>
    <sheet name="TECNICO OP. N. SUPERIOR" sheetId="71" r:id="rId19"/>
    <sheet name="VIGIA DIURNO 12X36" sheetId="72" r:id="rId20"/>
  </sheets>
  <definedNames>
    <definedName name="_xlnm.Print_Area" localSheetId="1">'AGENTE DE PORTARIA DIURNO 12X36'!$A$1:$I$145</definedName>
    <definedName name="_xlnm.Print_Area" localSheetId="2">'AUXILIAR ADM N SUPERIOR'!$A$1:$I$145</definedName>
    <definedName name="_xlnm.Print_Area" localSheetId="3">'AUXILIAR DE COZINHA'!$A$1:$I$145</definedName>
    <definedName name="_xlnm.Print_Area" localSheetId="4">'AUXILIAR DE GESTÃO'!$A$1:$I$145</definedName>
    <definedName name="_xlnm.Print_Area" localSheetId="19">'VIGIA DIURNO 12X36'!$A$1:$I$153</definedName>
  </definedNames>
  <calcPr calcId="152511" iterate="1"/>
</workbook>
</file>

<file path=xl/calcChain.xml><?xml version="1.0" encoding="utf-8"?>
<calcChain xmlns="http://schemas.openxmlformats.org/spreadsheetml/2006/main">
  <c r="I82" i="76" l="1"/>
  <c r="F14" i="57"/>
  <c r="H32" i="78"/>
  <c r="H146" i="78"/>
  <c r="H142" i="78"/>
  <c r="H134" i="78"/>
  <c r="H133" i="78"/>
  <c r="H122" i="78"/>
  <c r="H112" i="78"/>
  <c r="I107" i="78"/>
  <c r="I113" i="78" s="1"/>
  <c r="H101" i="78"/>
  <c r="H87" i="78"/>
  <c r="H83" i="78"/>
  <c r="H63" i="78"/>
  <c r="H69" i="78" s="1"/>
  <c r="I76" i="78" s="1"/>
  <c r="H59" i="78"/>
  <c r="H75" i="78" s="1"/>
  <c r="H46" i="78"/>
  <c r="H74" i="78" s="1"/>
  <c r="H30" i="78"/>
  <c r="H38" i="78" s="1"/>
  <c r="F13" i="57"/>
  <c r="H32" i="77"/>
  <c r="H146" i="77"/>
  <c r="H142" i="77"/>
  <c r="H134" i="77"/>
  <c r="H133" i="77"/>
  <c r="H122" i="77"/>
  <c r="H112" i="77"/>
  <c r="I107" i="77"/>
  <c r="I113" i="77" s="1"/>
  <c r="H101" i="77"/>
  <c r="H87" i="77"/>
  <c r="H83" i="77"/>
  <c r="H63" i="77"/>
  <c r="H69" i="77" s="1"/>
  <c r="I76" i="77" s="1"/>
  <c r="H59" i="77"/>
  <c r="H86" i="77" s="1"/>
  <c r="H46" i="77"/>
  <c r="H74" i="77" s="1"/>
  <c r="H30" i="77"/>
  <c r="H38" i="77" s="1"/>
  <c r="F10" i="57"/>
  <c r="H32" i="74"/>
  <c r="H69" i="73"/>
  <c r="I76" i="73" s="1"/>
  <c r="I77" i="73" s="1"/>
  <c r="I84" i="78" l="1"/>
  <c r="I44" i="78"/>
  <c r="H138" i="78"/>
  <c r="I82" i="78"/>
  <c r="I85" i="78"/>
  <c r="I45" i="78"/>
  <c r="I87" i="78"/>
  <c r="I83" i="78"/>
  <c r="H86" i="78"/>
  <c r="H138" i="77"/>
  <c r="I82" i="77"/>
  <c r="I85" i="77"/>
  <c r="I84" i="77"/>
  <c r="I45" i="77"/>
  <c r="I87" i="77"/>
  <c r="I83" i="77"/>
  <c r="I44" i="77"/>
  <c r="I86" i="77"/>
  <c r="H88" i="77"/>
  <c r="H75" i="77"/>
  <c r="H122" i="62"/>
  <c r="H122" i="56"/>
  <c r="I59" i="56"/>
  <c r="I46" i="78" l="1"/>
  <c r="I86" i="78"/>
  <c r="H88" i="78"/>
  <c r="I88" i="78"/>
  <c r="I53" i="78"/>
  <c r="I54" i="78"/>
  <c r="I74" i="78"/>
  <c r="I58" i="78"/>
  <c r="I52" i="78"/>
  <c r="I57" i="78"/>
  <c r="I51" i="78"/>
  <c r="I56" i="78"/>
  <c r="I55" i="78"/>
  <c r="I88" i="77"/>
  <c r="I46" i="77"/>
  <c r="H87" i="72"/>
  <c r="H87" i="71"/>
  <c r="H87" i="70"/>
  <c r="H87" i="69"/>
  <c r="H87" i="68"/>
  <c r="H87" i="67"/>
  <c r="H87" i="66"/>
  <c r="H87" i="65"/>
  <c r="H87" i="64"/>
  <c r="H87" i="62"/>
  <c r="H87" i="61"/>
  <c r="H87" i="75"/>
  <c r="H87" i="74"/>
  <c r="H87" i="73"/>
  <c r="I59" i="78" l="1"/>
  <c r="I75" i="78" s="1"/>
  <c r="H140" i="78"/>
  <c r="I77" i="78"/>
  <c r="H139" i="78" s="1"/>
  <c r="I74" i="77"/>
  <c r="I58" i="77"/>
  <c r="I52" i="77"/>
  <c r="I57" i="77"/>
  <c r="I51" i="77"/>
  <c r="I56" i="77"/>
  <c r="I55" i="77"/>
  <c r="I54" i="77"/>
  <c r="I53" i="77"/>
  <c r="H140" i="77"/>
  <c r="H87" i="56"/>
  <c r="I90" i="78" l="1"/>
  <c r="I59" i="77"/>
  <c r="I75" i="77" s="1"/>
  <c r="I77" i="77" s="1"/>
  <c r="F23" i="57"/>
  <c r="F22" i="57"/>
  <c r="F21" i="57"/>
  <c r="F20" i="57"/>
  <c r="F19" i="57"/>
  <c r="F18" i="57"/>
  <c r="F17" i="57"/>
  <c r="F16" i="57"/>
  <c r="F15" i="57"/>
  <c r="F12" i="57"/>
  <c r="F11" i="57"/>
  <c r="F9" i="57"/>
  <c r="F8" i="57"/>
  <c r="F7" i="57"/>
  <c r="F6" i="57"/>
  <c r="F5" i="57"/>
  <c r="I98" i="78" l="1"/>
  <c r="I96" i="78"/>
  <c r="I95" i="78"/>
  <c r="I100" i="78"/>
  <c r="I99" i="78"/>
  <c r="I97" i="78"/>
  <c r="H139" i="77"/>
  <c r="I90" i="77"/>
  <c r="H30" i="66"/>
  <c r="I101" i="78" l="1"/>
  <c r="I112" i="78" s="1"/>
  <c r="I114" i="78" s="1"/>
  <c r="I96" i="77"/>
  <c r="I95" i="77"/>
  <c r="I100" i="77"/>
  <c r="I99" i="77"/>
  <c r="I98" i="77"/>
  <c r="I97" i="77"/>
  <c r="H30" i="64"/>
  <c r="H141" i="78" l="1"/>
  <c r="H143" i="78" s="1"/>
  <c r="I124" i="78"/>
  <c r="I101" i="77"/>
  <c r="I112" i="77" s="1"/>
  <c r="I114" i="77" s="1"/>
  <c r="H30" i="63"/>
  <c r="I128" i="78" l="1"/>
  <c r="I134" i="78"/>
  <c r="H141" i="77"/>
  <c r="H143" i="77" s="1"/>
  <c r="I124" i="77"/>
  <c r="H83" i="67"/>
  <c r="H83" i="75"/>
  <c r="I129" i="78" l="1"/>
  <c r="I128" i="77"/>
  <c r="I134" i="77"/>
  <c r="H87" i="76"/>
  <c r="H83" i="76"/>
  <c r="H83" i="70"/>
  <c r="H83" i="69"/>
  <c r="H83" i="68"/>
  <c r="H83" i="66"/>
  <c r="H83" i="65"/>
  <c r="H83" i="64"/>
  <c r="H87" i="63"/>
  <c r="H83" i="63"/>
  <c r="H83" i="62"/>
  <c r="I132" i="78" l="1"/>
  <c r="I131" i="78"/>
  <c r="I130" i="78"/>
  <c r="I129" i="77"/>
  <c r="H101" i="76"/>
  <c r="I133" i="78" l="1"/>
  <c r="H144" i="78" s="1"/>
  <c r="H145" i="78" s="1"/>
  <c r="H150" i="78" s="1"/>
  <c r="H152" i="78" s="1"/>
  <c r="H147" i="78"/>
  <c r="I132" i="77"/>
  <c r="I131" i="77"/>
  <c r="I130" i="77"/>
  <c r="I133" i="77" s="1"/>
  <c r="H144" i="77" s="1"/>
  <c r="H145" i="77" s="1"/>
  <c r="H146" i="71"/>
  <c r="H134" i="71"/>
  <c r="H133" i="71"/>
  <c r="H122" i="71"/>
  <c r="H142" i="71" s="1"/>
  <c r="I113" i="71"/>
  <c r="I107" i="71"/>
  <c r="H101" i="71"/>
  <c r="H112" i="71" s="1"/>
  <c r="H69" i="71"/>
  <c r="I76" i="71" s="1"/>
  <c r="H59" i="71"/>
  <c r="H86" i="71" s="1"/>
  <c r="H46" i="71"/>
  <c r="H74" i="71" s="1"/>
  <c r="H30" i="71"/>
  <c r="H38" i="71" s="1"/>
  <c r="I87" i="71" s="1"/>
  <c r="H146" i="72"/>
  <c r="H134" i="72"/>
  <c r="H133" i="72"/>
  <c r="H122" i="72"/>
  <c r="H142" i="72" s="1"/>
  <c r="H101" i="72"/>
  <c r="H112" i="72" s="1"/>
  <c r="H63" i="72"/>
  <c r="H69" i="72" s="1"/>
  <c r="I76" i="72" s="1"/>
  <c r="H59" i="72"/>
  <c r="H86" i="72" s="1"/>
  <c r="H46" i="72"/>
  <c r="H74" i="72" s="1"/>
  <c r="H30" i="72"/>
  <c r="H38" i="72" s="1"/>
  <c r="H146" i="76"/>
  <c r="H134" i="76"/>
  <c r="H133" i="76"/>
  <c r="H122" i="76"/>
  <c r="H142" i="76" s="1"/>
  <c r="I107" i="76"/>
  <c r="I113" i="76" s="1"/>
  <c r="H112" i="76"/>
  <c r="H63" i="76"/>
  <c r="H69" i="76" s="1"/>
  <c r="I76" i="76" s="1"/>
  <c r="H59" i="76"/>
  <c r="H86" i="76" s="1"/>
  <c r="H46" i="76"/>
  <c r="H74" i="76" s="1"/>
  <c r="H30" i="76"/>
  <c r="H38" i="76" s="1"/>
  <c r="H146" i="70"/>
  <c r="H134" i="70"/>
  <c r="H133" i="70"/>
  <c r="H122" i="70"/>
  <c r="H142" i="70" s="1"/>
  <c r="I107" i="70"/>
  <c r="I113" i="70" s="1"/>
  <c r="H101" i="70"/>
  <c r="H112" i="70" s="1"/>
  <c r="H63" i="70"/>
  <c r="H69" i="70" s="1"/>
  <c r="I76" i="70" s="1"/>
  <c r="H59" i="70"/>
  <c r="H75" i="70" s="1"/>
  <c r="H46" i="70"/>
  <c r="H74" i="70" s="1"/>
  <c r="H30" i="70"/>
  <c r="H38" i="70" s="1"/>
  <c r="H146" i="69"/>
  <c r="H134" i="69"/>
  <c r="H133" i="69"/>
  <c r="H122" i="69"/>
  <c r="H142" i="69" s="1"/>
  <c r="I113" i="69"/>
  <c r="I107" i="69"/>
  <c r="H101" i="69"/>
  <c r="H112" i="69" s="1"/>
  <c r="H74" i="69"/>
  <c r="H63" i="69"/>
  <c r="H69" i="69" s="1"/>
  <c r="I76" i="69" s="1"/>
  <c r="H59" i="69"/>
  <c r="H86" i="69" s="1"/>
  <c r="H46" i="69"/>
  <c r="H30" i="69"/>
  <c r="H38" i="69" s="1"/>
  <c r="H150" i="77" l="1"/>
  <c r="H152" i="77" s="1"/>
  <c r="H147" i="77"/>
  <c r="H75" i="72"/>
  <c r="H86" i="70"/>
  <c r="H88" i="70" s="1"/>
  <c r="I106" i="72"/>
  <c r="I107" i="72" s="1"/>
  <c r="I113" i="72" s="1"/>
  <c r="I86" i="71"/>
  <c r="H88" i="71"/>
  <c r="I82" i="71"/>
  <c r="I83" i="71"/>
  <c r="H138" i="71"/>
  <c r="I44" i="71"/>
  <c r="I85" i="71"/>
  <c r="I84" i="71"/>
  <c r="I45" i="71"/>
  <c r="H75" i="71"/>
  <c r="H138" i="72"/>
  <c r="I85" i="72"/>
  <c r="I45" i="72"/>
  <c r="I84" i="72"/>
  <c r="I44" i="72"/>
  <c r="I83" i="72"/>
  <c r="I82" i="72"/>
  <c r="I87" i="72"/>
  <c r="I86" i="72"/>
  <c r="H88" i="72"/>
  <c r="I87" i="76"/>
  <c r="I85" i="76"/>
  <c r="I45" i="76"/>
  <c r="H138" i="76"/>
  <c r="I84" i="76"/>
  <c r="I44" i="76"/>
  <c r="I83" i="76"/>
  <c r="I86" i="76"/>
  <c r="H88" i="76"/>
  <c r="H75" i="76"/>
  <c r="I85" i="70"/>
  <c r="I45" i="70"/>
  <c r="H138" i="70"/>
  <c r="I84" i="70"/>
  <c r="I44" i="70"/>
  <c r="I83" i="70"/>
  <c r="I82" i="70"/>
  <c r="I87" i="70"/>
  <c r="I85" i="69"/>
  <c r="I45" i="69"/>
  <c r="I83" i="69"/>
  <c r="I82" i="69"/>
  <c r="H138" i="69"/>
  <c r="I84" i="69"/>
  <c r="I44" i="69"/>
  <c r="I87" i="69"/>
  <c r="H88" i="69"/>
  <c r="I86" i="69"/>
  <c r="H75" i="69"/>
  <c r="I46" i="76" l="1"/>
  <c r="I86" i="70"/>
  <c r="I46" i="72"/>
  <c r="I51" i="72" s="1"/>
  <c r="I46" i="71"/>
  <c r="I58" i="71" s="1"/>
  <c r="I88" i="71"/>
  <c r="I54" i="71"/>
  <c r="I88" i="72"/>
  <c r="I51" i="76"/>
  <c r="I58" i="76"/>
  <c r="I52" i="76"/>
  <c r="I57" i="76"/>
  <c r="I74" i="76"/>
  <c r="I56" i="76"/>
  <c r="I55" i="76"/>
  <c r="I53" i="76"/>
  <c r="I54" i="76"/>
  <c r="I88" i="76"/>
  <c r="I88" i="70"/>
  <c r="I46" i="70"/>
  <c r="I88" i="69"/>
  <c r="H140" i="69" s="1"/>
  <c r="I46" i="69"/>
  <c r="I55" i="72" l="1"/>
  <c r="I52" i="72"/>
  <c r="I56" i="72"/>
  <c r="I54" i="72"/>
  <c r="I58" i="72"/>
  <c r="I74" i="72"/>
  <c r="I57" i="72"/>
  <c r="I53" i="72"/>
  <c r="I55" i="71"/>
  <c r="I52" i="71"/>
  <c r="I74" i="71"/>
  <c r="I56" i="71"/>
  <c r="I59" i="71" s="1"/>
  <c r="I75" i="71" s="1"/>
  <c r="I77" i="71" s="1"/>
  <c r="I51" i="71"/>
  <c r="I57" i="71"/>
  <c r="I53" i="71"/>
  <c r="H140" i="71"/>
  <c r="H140" i="72"/>
  <c r="H140" i="76"/>
  <c r="I59" i="76"/>
  <c r="I75" i="76" s="1"/>
  <c r="I77" i="76" s="1"/>
  <c r="I74" i="70"/>
  <c r="I56" i="70"/>
  <c r="I55" i="70"/>
  <c r="I54" i="70"/>
  <c r="I52" i="70"/>
  <c r="I51" i="70"/>
  <c r="I58" i="70"/>
  <c r="I57" i="70"/>
  <c r="I53" i="70"/>
  <c r="H140" i="70"/>
  <c r="I57" i="69"/>
  <c r="I74" i="69"/>
  <c r="I56" i="69"/>
  <c r="I55" i="69"/>
  <c r="I54" i="69"/>
  <c r="I52" i="69"/>
  <c r="I51" i="69"/>
  <c r="I58" i="69"/>
  <c r="I53" i="69"/>
  <c r="I59" i="72" l="1"/>
  <c r="I75" i="72" s="1"/>
  <c r="I77" i="72" s="1"/>
  <c r="H139" i="72" s="1"/>
  <c r="H139" i="71"/>
  <c r="I90" i="71"/>
  <c r="H139" i="76"/>
  <c r="I90" i="76"/>
  <c r="I95" i="76" s="1"/>
  <c r="I59" i="70"/>
  <c r="I75" i="70" s="1"/>
  <c r="I77" i="70" s="1"/>
  <c r="I59" i="69"/>
  <c r="I75" i="69" s="1"/>
  <c r="I77" i="69"/>
  <c r="I90" i="72" l="1"/>
  <c r="I100" i="72" s="1"/>
  <c r="I99" i="71"/>
  <c r="I98" i="71"/>
  <c r="I97" i="71"/>
  <c r="I96" i="71"/>
  <c r="I95" i="71"/>
  <c r="I100" i="71"/>
  <c r="I99" i="76"/>
  <c r="I98" i="76"/>
  <c r="I100" i="76"/>
  <c r="I97" i="76"/>
  <c r="I96" i="76"/>
  <c r="H139" i="70"/>
  <c r="I90" i="70"/>
  <c r="H139" i="69"/>
  <c r="I90" i="69"/>
  <c r="I99" i="72" l="1"/>
  <c r="I95" i="72"/>
  <c r="I96" i="72"/>
  <c r="I97" i="72"/>
  <c r="I98" i="72"/>
  <c r="I101" i="71"/>
  <c r="I112" i="71" s="1"/>
  <c r="I114" i="71" s="1"/>
  <c r="I124" i="71" s="1"/>
  <c r="I101" i="76"/>
  <c r="I112" i="76" s="1"/>
  <c r="I114" i="76" s="1"/>
  <c r="I124" i="76" s="1"/>
  <c r="I96" i="70"/>
  <c r="I95" i="70"/>
  <c r="I100" i="70"/>
  <c r="I99" i="70"/>
  <c r="I98" i="70"/>
  <c r="I97" i="70"/>
  <c r="I97" i="69"/>
  <c r="I96" i="69"/>
  <c r="I95" i="69"/>
  <c r="I100" i="69"/>
  <c r="I99" i="69"/>
  <c r="I98" i="69"/>
  <c r="I101" i="72" l="1"/>
  <c r="I112" i="72" s="1"/>
  <c r="I114" i="72" s="1"/>
  <c r="H141" i="72" s="1"/>
  <c r="H143" i="72" s="1"/>
  <c r="H141" i="71"/>
  <c r="H143" i="71" s="1"/>
  <c r="I128" i="71"/>
  <c r="I134" i="71"/>
  <c r="H141" i="76"/>
  <c r="H143" i="76" s="1"/>
  <c r="I128" i="76"/>
  <c r="I134" i="76"/>
  <c r="I101" i="70"/>
  <c r="I112" i="70" s="1"/>
  <c r="I114" i="70" s="1"/>
  <c r="I101" i="69"/>
  <c r="I112" i="69" s="1"/>
  <c r="I114" i="69" s="1"/>
  <c r="I124" i="72" l="1"/>
  <c r="I134" i="72" s="1"/>
  <c r="I129" i="71"/>
  <c r="I131" i="71" s="1"/>
  <c r="I129" i="76"/>
  <c r="I130" i="76" s="1"/>
  <c r="H141" i="70"/>
  <c r="H143" i="70" s="1"/>
  <c r="I124" i="70"/>
  <c r="H141" i="69"/>
  <c r="H143" i="69" s="1"/>
  <c r="I124" i="69"/>
  <c r="I128" i="72" l="1"/>
  <c r="I130" i="71"/>
  <c r="I132" i="71"/>
  <c r="I129" i="72"/>
  <c r="I130" i="72" s="1"/>
  <c r="I132" i="76"/>
  <c r="I131" i="76"/>
  <c r="I128" i="70"/>
  <c r="I134" i="70"/>
  <c r="I128" i="69"/>
  <c r="I134" i="69"/>
  <c r="I133" i="76" l="1"/>
  <c r="H144" i="76" s="1"/>
  <c r="H145" i="76" s="1"/>
  <c r="I133" i="71"/>
  <c r="H144" i="71" s="1"/>
  <c r="H145" i="71" s="1"/>
  <c r="I131" i="72"/>
  <c r="I132" i="72"/>
  <c r="I129" i="70"/>
  <c r="I129" i="69"/>
  <c r="I132" i="69" s="1"/>
  <c r="H147" i="71" l="1"/>
  <c r="H150" i="71"/>
  <c r="H152" i="71" s="1"/>
  <c r="H147" i="76"/>
  <c r="H150" i="76"/>
  <c r="H152" i="76" s="1"/>
  <c r="I133" i="72"/>
  <c r="H144" i="72" s="1"/>
  <c r="H145" i="72" s="1"/>
  <c r="H147" i="72" s="1"/>
  <c r="I131" i="69"/>
  <c r="I130" i="70"/>
  <c r="I131" i="70"/>
  <c r="I132" i="70"/>
  <c r="I130" i="69"/>
  <c r="H150" i="72" l="1"/>
  <c r="H152" i="72" s="1"/>
  <c r="I133" i="69"/>
  <c r="H144" i="69" s="1"/>
  <c r="H145" i="69" s="1"/>
  <c r="I133" i="70"/>
  <c r="H144" i="70" s="1"/>
  <c r="H145" i="70" s="1"/>
  <c r="H147" i="70" l="1"/>
  <c r="H150" i="70"/>
  <c r="H152" i="70" s="1"/>
  <c r="H147" i="69"/>
  <c r="H150" i="69"/>
  <c r="H152" i="69" s="1"/>
  <c r="H146" i="68"/>
  <c r="H134" i="68"/>
  <c r="H133" i="68"/>
  <c r="H122" i="68"/>
  <c r="H142" i="68" s="1"/>
  <c r="I107" i="68"/>
  <c r="I113" i="68" s="1"/>
  <c r="H101" i="68"/>
  <c r="H112" i="68" s="1"/>
  <c r="H69" i="68"/>
  <c r="I76" i="68" s="1"/>
  <c r="H59" i="68"/>
  <c r="H86" i="68" s="1"/>
  <c r="H46" i="68"/>
  <c r="H74" i="68" s="1"/>
  <c r="H30" i="68"/>
  <c r="H38" i="68" s="1"/>
  <c r="H32" i="67"/>
  <c r="H32" i="66"/>
  <c r="H134" i="67"/>
  <c r="H133" i="67"/>
  <c r="H122" i="67"/>
  <c r="H142" i="67" s="1"/>
  <c r="H101" i="67"/>
  <c r="H112" i="67" s="1"/>
  <c r="H63" i="67"/>
  <c r="H69" i="67" s="1"/>
  <c r="I76" i="67" s="1"/>
  <c r="H59" i="67"/>
  <c r="H86" i="67" s="1"/>
  <c r="H46" i="67"/>
  <c r="H74" i="67" s="1"/>
  <c r="H30" i="67"/>
  <c r="H146" i="66"/>
  <c r="H134" i="66"/>
  <c r="H133" i="66"/>
  <c r="H122" i="66"/>
  <c r="H142" i="66" s="1"/>
  <c r="H101" i="66"/>
  <c r="H112" i="66" s="1"/>
  <c r="H63" i="66"/>
  <c r="H69" i="66" s="1"/>
  <c r="I76" i="66" s="1"/>
  <c r="H59" i="66"/>
  <c r="H86" i="66" s="1"/>
  <c r="H46" i="66"/>
  <c r="H74" i="66" s="1"/>
  <c r="H146" i="65"/>
  <c r="H134" i="65"/>
  <c r="H133" i="65"/>
  <c r="H122" i="65"/>
  <c r="H142" i="65" s="1"/>
  <c r="I107" i="65"/>
  <c r="I113" i="65" s="1"/>
  <c r="H101" i="65"/>
  <c r="H112" i="65" s="1"/>
  <c r="H74" i="65"/>
  <c r="H63" i="65"/>
  <c r="H69" i="65" s="1"/>
  <c r="I76" i="65" s="1"/>
  <c r="H59" i="65"/>
  <c r="H75" i="65" s="1"/>
  <c r="H46" i="65"/>
  <c r="H30" i="65"/>
  <c r="H38" i="65" s="1"/>
  <c r="H146" i="64"/>
  <c r="H134" i="64"/>
  <c r="H133" i="64"/>
  <c r="H122" i="64"/>
  <c r="H142" i="64" s="1"/>
  <c r="I107" i="64"/>
  <c r="I113" i="64" s="1"/>
  <c r="H101" i="64"/>
  <c r="H112" i="64" s="1"/>
  <c r="H74" i="64"/>
  <c r="H63" i="64"/>
  <c r="H69" i="64" s="1"/>
  <c r="I76" i="64" s="1"/>
  <c r="H59" i="64"/>
  <c r="H86" i="64" s="1"/>
  <c r="H46" i="64"/>
  <c r="H38" i="64"/>
  <c r="H146" i="63"/>
  <c r="H134" i="63"/>
  <c r="H133" i="63"/>
  <c r="H122" i="63"/>
  <c r="H142" i="63" s="1"/>
  <c r="I107" i="63"/>
  <c r="I113" i="63" s="1"/>
  <c r="H101" i="63"/>
  <c r="H112" i="63" s="1"/>
  <c r="H63" i="63"/>
  <c r="H69" i="63" s="1"/>
  <c r="I76" i="63" s="1"/>
  <c r="H59" i="63"/>
  <c r="H86" i="63" s="1"/>
  <c r="H46" i="63"/>
  <c r="H74" i="63" s="1"/>
  <c r="H38" i="63"/>
  <c r="H146" i="56"/>
  <c r="H146" i="73"/>
  <c r="H146" i="74"/>
  <c r="H146" i="75"/>
  <c r="H146" i="61"/>
  <c r="H38" i="67" l="1"/>
  <c r="I83" i="67" s="1"/>
  <c r="H86" i="65"/>
  <c r="I86" i="65" s="1"/>
  <c r="I83" i="65"/>
  <c r="I45" i="65"/>
  <c r="H138" i="65"/>
  <c r="I44" i="65"/>
  <c r="I46" i="65" s="1"/>
  <c r="I58" i="65" s="1"/>
  <c r="I84" i="65"/>
  <c r="I85" i="65"/>
  <c r="I45" i="68"/>
  <c r="I85" i="68"/>
  <c r="I44" i="68"/>
  <c r="H138" i="68"/>
  <c r="I84" i="68"/>
  <c r="I83" i="68"/>
  <c r="I87" i="68"/>
  <c r="I82" i="68"/>
  <c r="H88" i="68"/>
  <c r="I86" i="68"/>
  <c r="H75" i="68"/>
  <c r="H38" i="66"/>
  <c r="I106" i="66" s="1"/>
  <c r="I107" i="66" s="1"/>
  <c r="I113" i="66" s="1"/>
  <c r="H88" i="67"/>
  <c r="I86" i="67"/>
  <c r="I82" i="67"/>
  <c r="I44" i="67"/>
  <c r="I84" i="67"/>
  <c r="I107" i="67"/>
  <c r="I113" i="67" s="1"/>
  <c r="I45" i="67"/>
  <c r="I85" i="67"/>
  <c r="H138" i="67"/>
  <c r="H75" i="67"/>
  <c r="I87" i="67"/>
  <c r="H88" i="66"/>
  <c r="H75" i="66"/>
  <c r="I87" i="65"/>
  <c r="H88" i="65"/>
  <c r="I82" i="65"/>
  <c r="I85" i="64"/>
  <c r="I87" i="64"/>
  <c r="H88" i="64"/>
  <c r="I86" i="64"/>
  <c r="I82" i="64"/>
  <c r="I83" i="64"/>
  <c r="I44" i="64"/>
  <c r="I84" i="64"/>
  <c r="H138" i="64"/>
  <c r="I45" i="64"/>
  <c r="H75" i="64"/>
  <c r="I87" i="63"/>
  <c r="I85" i="63"/>
  <c r="I45" i="63"/>
  <c r="H138" i="63"/>
  <c r="I84" i="63"/>
  <c r="I44" i="63"/>
  <c r="I46" i="63" s="1"/>
  <c r="I82" i="63"/>
  <c r="I83" i="63"/>
  <c r="I86" i="63"/>
  <c r="H88" i="63"/>
  <c r="H75" i="63"/>
  <c r="H146" i="62"/>
  <c r="H134" i="62"/>
  <c r="H133" i="62"/>
  <c r="H142" i="62"/>
  <c r="I107" i="62"/>
  <c r="I113" i="62" s="1"/>
  <c r="H101" i="62"/>
  <c r="H112" i="62" s="1"/>
  <c r="H74" i="62"/>
  <c r="H63" i="62"/>
  <c r="H69" i="62" s="1"/>
  <c r="I76" i="62" s="1"/>
  <c r="H59" i="62"/>
  <c r="H86" i="62" s="1"/>
  <c r="H46" i="62"/>
  <c r="H30" i="62"/>
  <c r="H38" i="62" s="1"/>
  <c r="H134" i="61"/>
  <c r="H133" i="61"/>
  <c r="H122" i="61"/>
  <c r="H142" i="61" s="1"/>
  <c r="I113" i="61"/>
  <c r="H112" i="61"/>
  <c r="I107" i="61"/>
  <c r="H101" i="61"/>
  <c r="H63" i="61"/>
  <c r="H69" i="61" s="1"/>
  <c r="I76" i="61" s="1"/>
  <c r="H59" i="61"/>
  <c r="H86" i="61" s="1"/>
  <c r="H46" i="61"/>
  <c r="H74" i="61" s="1"/>
  <c r="H30" i="61"/>
  <c r="H38" i="61" s="1"/>
  <c r="I52" i="65" l="1"/>
  <c r="I53" i="65"/>
  <c r="I56" i="65"/>
  <c r="I55" i="65"/>
  <c r="I54" i="65"/>
  <c r="I51" i="65"/>
  <c r="I74" i="65"/>
  <c r="I57" i="65"/>
  <c r="I88" i="65"/>
  <c r="H140" i="65" s="1"/>
  <c r="I88" i="68"/>
  <c r="I46" i="68"/>
  <c r="I46" i="67"/>
  <c r="I55" i="67" s="1"/>
  <c r="I44" i="66"/>
  <c r="I45" i="66"/>
  <c r="I84" i="66"/>
  <c r="I85" i="66"/>
  <c r="H138" i="66"/>
  <c r="I86" i="66"/>
  <c r="I87" i="66"/>
  <c r="I82" i="66"/>
  <c r="I83" i="66"/>
  <c r="I88" i="67"/>
  <c r="I46" i="64"/>
  <c r="I88" i="64"/>
  <c r="I88" i="63"/>
  <c r="H140" i="63" s="1"/>
  <c r="I51" i="63"/>
  <c r="I58" i="63"/>
  <c r="I57" i="63"/>
  <c r="I74" i="63"/>
  <c r="I56" i="63"/>
  <c r="I55" i="63"/>
  <c r="I53" i="63"/>
  <c r="I54" i="63"/>
  <c r="I52" i="63"/>
  <c r="I85" i="61"/>
  <c r="I87" i="61"/>
  <c r="I87" i="62"/>
  <c r="I85" i="62"/>
  <c r="H138" i="62"/>
  <c r="I84" i="62"/>
  <c r="I44" i="62"/>
  <c r="I45" i="62"/>
  <c r="I83" i="62"/>
  <c r="I82" i="62"/>
  <c r="H88" i="62"/>
  <c r="I86" i="62"/>
  <c r="H75" i="62"/>
  <c r="I86" i="61"/>
  <c r="H88" i="61"/>
  <c r="I82" i="61"/>
  <c r="I83" i="61"/>
  <c r="I44" i="61"/>
  <c r="I84" i="61"/>
  <c r="H138" i="61"/>
  <c r="I45" i="61"/>
  <c r="H75" i="61"/>
  <c r="H134" i="75"/>
  <c r="H133" i="75"/>
  <c r="H122" i="75"/>
  <c r="H142" i="75" s="1"/>
  <c r="H112" i="75"/>
  <c r="I107" i="75"/>
  <c r="I113" i="75" s="1"/>
  <c r="H101" i="75"/>
  <c r="H63" i="75"/>
  <c r="H69" i="75" s="1"/>
  <c r="I76" i="75" s="1"/>
  <c r="H59" i="75"/>
  <c r="H86" i="75" s="1"/>
  <c r="H46" i="75"/>
  <c r="H74" i="75" s="1"/>
  <c r="H30" i="75"/>
  <c r="H38" i="75" s="1"/>
  <c r="I87" i="75" s="1"/>
  <c r="H134" i="74"/>
  <c r="H133" i="74"/>
  <c r="H122" i="74"/>
  <c r="H142" i="74" s="1"/>
  <c r="H101" i="74"/>
  <c r="H112" i="74" s="1"/>
  <c r="H63" i="74"/>
  <c r="H69" i="74" s="1"/>
  <c r="I76" i="74" s="1"/>
  <c r="H59" i="74"/>
  <c r="H86" i="74" s="1"/>
  <c r="H46" i="74"/>
  <c r="H74" i="74" s="1"/>
  <c r="H30" i="74"/>
  <c r="I107" i="74" s="1"/>
  <c r="I113" i="74" s="1"/>
  <c r="H134" i="73"/>
  <c r="H133" i="73"/>
  <c r="H122" i="73"/>
  <c r="H142" i="73" s="1"/>
  <c r="H101" i="73"/>
  <c r="H112" i="73" s="1"/>
  <c r="H59" i="73"/>
  <c r="H86" i="73" s="1"/>
  <c r="H46" i="73"/>
  <c r="H74" i="73" s="1"/>
  <c r="H30" i="73"/>
  <c r="H38" i="73" s="1"/>
  <c r="H134" i="56"/>
  <c r="I59" i="65" l="1"/>
  <c r="I75" i="65" s="1"/>
  <c r="I77" i="65" s="1"/>
  <c r="I90" i="65" s="1"/>
  <c r="I46" i="66"/>
  <c r="I54" i="66" s="1"/>
  <c r="I46" i="62"/>
  <c r="I57" i="62" s="1"/>
  <c r="H140" i="68"/>
  <c r="I56" i="68"/>
  <c r="I74" i="68"/>
  <c r="I55" i="68"/>
  <c r="I58" i="68"/>
  <c r="I54" i="68"/>
  <c r="I53" i="68"/>
  <c r="I52" i="68"/>
  <c r="I51" i="68"/>
  <c r="I57" i="68"/>
  <c r="I56" i="67"/>
  <c r="I57" i="67"/>
  <c r="I74" i="67"/>
  <c r="I58" i="67"/>
  <c r="I51" i="67"/>
  <c r="I54" i="67"/>
  <c r="I53" i="67"/>
  <c r="I52" i="67"/>
  <c r="I88" i="66"/>
  <c r="H140" i="66" s="1"/>
  <c r="H140" i="67"/>
  <c r="I57" i="66"/>
  <c r="H139" i="65"/>
  <c r="H140" i="64"/>
  <c r="I58" i="64"/>
  <c r="I57" i="64"/>
  <c r="I74" i="64"/>
  <c r="I56" i="64"/>
  <c r="I51" i="64"/>
  <c r="I55" i="64"/>
  <c r="I54" i="64"/>
  <c r="I53" i="64"/>
  <c r="I52" i="64"/>
  <c r="I59" i="63"/>
  <c r="I75" i="63" s="1"/>
  <c r="I77" i="63" s="1"/>
  <c r="I88" i="62"/>
  <c r="I56" i="62"/>
  <c r="I52" i="62"/>
  <c r="I53" i="62"/>
  <c r="I88" i="61"/>
  <c r="I46" i="61"/>
  <c r="I86" i="75"/>
  <c r="H88" i="75"/>
  <c r="I44" i="75"/>
  <c r="I84" i="75"/>
  <c r="I82" i="75"/>
  <c r="I83" i="75"/>
  <c r="H138" i="75"/>
  <c r="I45" i="75"/>
  <c r="I85" i="75"/>
  <c r="H75" i="75"/>
  <c r="H88" i="74"/>
  <c r="H38" i="74"/>
  <c r="H75" i="74"/>
  <c r="H88" i="73"/>
  <c r="I86" i="73"/>
  <c r="I83" i="73"/>
  <c r="I82" i="73"/>
  <c r="I87" i="73"/>
  <c r="H138" i="73"/>
  <c r="I85" i="73"/>
  <c r="I45" i="73"/>
  <c r="I84" i="73"/>
  <c r="I44" i="73"/>
  <c r="I107" i="73"/>
  <c r="I113" i="73" s="1"/>
  <c r="H75" i="73"/>
  <c r="I58" i="62" l="1"/>
  <c r="I51" i="62"/>
  <c r="I59" i="62" s="1"/>
  <c r="I75" i="62" s="1"/>
  <c r="I77" i="62" s="1"/>
  <c r="H139" i="62" s="1"/>
  <c r="I55" i="62"/>
  <c r="I54" i="62"/>
  <c r="I74" i="62"/>
  <c r="I58" i="66"/>
  <c r="I74" i="66"/>
  <c r="I52" i="66"/>
  <c r="I53" i="66"/>
  <c r="I56" i="66"/>
  <c r="I51" i="66"/>
  <c r="I55" i="66"/>
  <c r="I46" i="73"/>
  <c r="I51" i="73" s="1"/>
  <c r="I59" i="68"/>
  <c r="I75" i="68" s="1"/>
  <c r="I77" i="68" s="1"/>
  <c r="I59" i="67"/>
  <c r="I75" i="67" s="1"/>
  <c r="I77" i="67" s="1"/>
  <c r="I90" i="67" s="1"/>
  <c r="I99" i="65"/>
  <c r="I98" i="65"/>
  <c r="I96" i="65"/>
  <c r="I97" i="65"/>
  <c r="I95" i="65"/>
  <c r="I100" i="65"/>
  <c r="I59" i="64"/>
  <c r="I75" i="64" s="1"/>
  <c r="I77" i="64" s="1"/>
  <c r="H139" i="63"/>
  <c r="I90" i="63"/>
  <c r="H140" i="62"/>
  <c r="H140" i="61"/>
  <c r="I57" i="61"/>
  <c r="I74" i="61"/>
  <c r="I58" i="61"/>
  <c r="I56" i="61"/>
  <c r="I55" i="61"/>
  <c r="I54" i="61"/>
  <c r="I53" i="61"/>
  <c r="I52" i="61"/>
  <c r="I51" i="61"/>
  <c r="I88" i="75"/>
  <c r="H140" i="75" s="1"/>
  <c r="I46" i="75"/>
  <c r="I52" i="75" s="1"/>
  <c r="I87" i="74"/>
  <c r="H138" i="74"/>
  <c r="I85" i="74"/>
  <c r="I45" i="74"/>
  <c r="I83" i="74"/>
  <c r="I84" i="74"/>
  <c r="I44" i="74"/>
  <c r="I82" i="74"/>
  <c r="I86" i="74"/>
  <c r="I88" i="73"/>
  <c r="I52" i="73"/>
  <c r="I56" i="73"/>
  <c r="I59" i="66" l="1"/>
  <c r="I75" i="66" s="1"/>
  <c r="I77" i="66" s="1"/>
  <c r="H139" i="66" s="1"/>
  <c r="I54" i="73"/>
  <c r="I74" i="73"/>
  <c r="I57" i="73"/>
  <c r="I58" i="73"/>
  <c r="I53" i="73"/>
  <c r="I55" i="73"/>
  <c r="I46" i="74"/>
  <c r="I90" i="62"/>
  <c r="I100" i="62" s="1"/>
  <c r="I88" i="74"/>
  <c r="H140" i="74" s="1"/>
  <c r="H139" i="68"/>
  <c r="I90" i="68"/>
  <c r="H139" i="67"/>
  <c r="I100" i="67"/>
  <c r="I99" i="67"/>
  <c r="I98" i="67"/>
  <c r="I97" i="67"/>
  <c r="I96" i="67"/>
  <c r="I95" i="67"/>
  <c r="I101" i="65"/>
  <c r="I112" i="65" s="1"/>
  <c r="I114" i="65" s="1"/>
  <c r="H139" i="64"/>
  <c r="I90" i="64"/>
  <c r="I99" i="63"/>
  <c r="I98" i="63"/>
  <c r="I97" i="63"/>
  <c r="I96" i="63"/>
  <c r="I95" i="63"/>
  <c r="I100" i="63"/>
  <c r="I59" i="61"/>
  <c r="I75" i="61" s="1"/>
  <c r="I77" i="61" s="1"/>
  <c r="I57" i="75"/>
  <c r="I53" i="75"/>
  <c r="I56" i="75"/>
  <c r="I74" i="75"/>
  <c r="I58" i="75"/>
  <c r="I54" i="75"/>
  <c r="I55" i="75"/>
  <c r="I51" i="75"/>
  <c r="I52" i="74"/>
  <c r="I54" i="74"/>
  <c r="I51" i="74"/>
  <c r="I58" i="74"/>
  <c r="I57" i="74"/>
  <c r="I53" i="74"/>
  <c r="I74" i="74"/>
  <c r="I56" i="74"/>
  <c r="I55" i="74"/>
  <c r="H140" i="73"/>
  <c r="I90" i="66" l="1"/>
  <c r="I97" i="66" s="1"/>
  <c r="I59" i="73"/>
  <c r="I75" i="73" s="1"/>
  <c r="I90" i="73" s="1"/>
  <c r="I59" i="75"/>
  <c r="I75" i="75" s="1"/>
  <c r="I77" i="75" s="1"/>
  <c r="H139" i="75" s="1"/>
  <c r="I98" i="62"/>
  <c r="I99" i="62"/>
  <c r="I97" i="62"/>
  <c r="I96" i="62"/>
  <c r="I95" i="62"/>
  <c r="I97" i="68"/>
  <c r="I96" i="68"/>
  <c r="I95" i="68"/>
  <c r="I98" i="68"/>
  <c r="I100" i="68"/>
  <c r="I99" i="68"/>
  <c r="I101" i="67"/>
  <c r="I112" i="67" s="1"/>
  <c r="I114" i="67" s="1"/>
  <c r="H141" i="65"/>
  <c r="H143" i="65" s="1"/>
  <c r="I124" i="65"/>
  <c r="I97" i="64"/>
  <c r="I96" i="64"/>
  <c r="I95" i="64"/>
  <c r="I98" i="64"/>
  <c r="I100" i="64"/>
  <c r="I99" i="64"/>
  <c r="I101" i="63"/>
  <c r="I112" i="63" s="1"/>
  <c r="I114" i="63" s="1"/>
  <c r="H141" i="63" s="1"/>
  <c r="H143" i="63" s="1"/>
  <c r="H139" i="61"/>
  <c r="I90" i="61"/>
  <c r="I59" i="74"/>
  <c r="I75" i="74" s="1"/>
  <c r="I77" i="74" s="1"/>
  <c r="I96" i="66" l="1"/>
  <c r="I99" i="66"/>
  <c r="I100" i="66"/>
  <c r="I95" i="66"/>
  <c r="I98" i="66"/>
  <c r="H139" i="73"/>
  <c r="I90" i="75"/>
  <c r="I98" i="75" s="1"/>
  <c r="I101" i="62"/>
  <c r="I112" i="62" s="1"/>
  <c r="I114" i="62" s="1"/>
  <c r="H141" i="62" s="1"/>
  <c r="H143" i="62" s="1"/>
  <c r="I101" i="68"/>
  <c r="I112" i="68" s="1"/>
  <c r="I114" i="68" s="1"/>
  <c r="H141" i="67"/>
  <c r="H143" i="67" s="1"/>
  <c r="I124" i="67"/>
  <c r="I134" i="65"/>
  <c r="I128" i="65"/>
  <c r="I101" i="64"/>
  <c r="I112" i="64" s="1"/>
  <c r="I114" i="64" s="1"/>
  <c r="I124" i="63"/>
  <c r="I134" i="63" s="1"/>
  <c r="I97" i="61"/>
  <c r="I96" i="61"/>
  <c r="I95" i="61"/>
  <c r="I99" i="61"/>
  <c r="I100" i="61"/>
  <c r="I98" i="61"/>
  <c r="H139" i="74"/>
  <c r="I90" i="74"/>
  <c r="I100" i="73"/>
  <c r="I99" i="73"/>
  <c r="I98" i="73"/>
  <c r="I97" i="73"/>
  <c r="I96" i="73"/>
  <c r="I95" i="73"/>
  <c r="I101" i="66" l="1"/>
  <c r="I112" i="66" s="1"/>
  <c r="I114" i="66" s="1"/>
  <c r="I124" i="66" s="1"/>
  <c r="I128" i="66" s="1"/>
  <c r="I129" i="66" s="1"/>
  <c r="I131" i="66" s="1"/>
  <c r="I99" i="75"/>
  <c r="I96" i="75"/>
  <c r="I100" i="75"/>
  <c r="I95" i="75"/>
  <c r="I97" i="75"/>
  <c r="I124" i="62"/>
  <c r="I128" i="62" s="1"/>
  <c r="H141" i="68"/>
  <c r="H143" i="68" s="1"/>
  <c r="I124" i="68"/>
  <c r="I128" i="67"/>
  <c r="I134" i="67"/>
  <c r="I129" i="65"/>
  <c r="I132" i="65" s="1"/>
  <c r="H141" i="64"/>
  <c r="H143" i="64" s="1"/>
  <c r="I124" i="64"/>
  <c r="I128" i="63"/>
  <c r="I129" i="63" s="1"/>
  <c r="I132" i="63" s="1"/>
  <c r="I101" i="61"/>
  <c r="I112" i="61" s="1"/>
  <c r="I114" i="61" s="1"/>
  <c r="I100" i="74"/>
  <c r="I99" i="74"/>
  <c r="I98" i="74"/>
  <c r="I97" i="74"/>
  <c r="I96" i="74"/>
  <c r="I95" i="74"/>
  <c r="I101" i="73"/>
  <c r="I112" i="73" s="1"/>
  <c r="I114" i="73" s="1"/>
  <c r="I124" i="73" s="1"/>
  <c r="I134" i="66" l="1"/>
  <c r="H141" i="66"/>
  <c r="H143" i="66" s="1"/>
  <c r="I101" i="75"/>
  <c r="I112" i="75" s="1"/>
  <c r="I114" i="75" s="1"/>
  <c r="H141" i="75" s="1"/>
  <c r="H143" i="75" s="1"/>
  <c r="I134" i="62"/>
  <c r="H141" i="73"/>
  <c r="H143" i="73" s="1"/>
  <c r="I134" i="68"/>
  <c r="I128" i="68"/>
  <c r="I129" i="67"/>
  <c r="I131" i="67" s="1"/>
  <c r="I130" i="66"/>
  <c r="I132" i="66"/>
  <c r="I131" i="65"/>
  <c r="I130" i="65"/>
  <c r="I134" i="64"/>
  <c r="I128" i="64"/>
  <c r="I131" i="63"/>
  <c r="I130" i="63"/>
  <c r="I129" i="62"/>
  <c r="I131" i="62" s="1"/>
  <c r="H141" i="61"/>
  <c r="H143" i="61" s="1"/>
  <c r="I124" i="61"/>
  <c r="I101" i="74"/>
  <c r="I112" i="74" s="1"/>
  <c r="I114" i="74" s="1"/>
  <c r="I128" i="73"/>
  <c r="I134" i="73"/>
  <c r="I124" i="75" l="1"/>
  <c r="I128" i="75" s="1"/>
  <c r="I130" i="62"/>
  <c r="I132" i="62"/>
  <c r="I129" i="68"/>
  <c r="I132" i="68" s="1"/>
  <c r="I130" i="67"/>
  <c r="I132" i="67"/>
  <c r="I133" i="66"/>
  <c r="H144" i="66" s="1"/>
  <c r="H145" i="66" s="1"/>
  <c r="H147" i="66" s="1"/>
  <c r="I133" i="65"/>
  <c r="H144" i="65" s="1"/>
  <c r="H145" i="65" s="1"/>
  <c r="I129" i="64"/>
  <c r="I132" i="64" s="1"/>
  <c r="I133" i="63"/>
  <c r="H144" i="63" s="1"/>
  <c r="H145" i="63" s="1"/>
  <c r="I128" i="61"/>
  <c r="I134" i="61"/>
  <c r="H141" i="74"/>
  <c r="H143" i="74" s="1"/>
  <c r="I124" i="74"/>
  <c r="I129" i="73"/>
  <c r="I132" i="73" s="1"/>
  <c r="I134" i="75" l="1"/>
  <c r="I133" i="67"/>
  <c r="H144" i="67" s="1"/>
  <c r="H145" i="67" s="1"/>
  <c r="H150" i="66"/>
  <c r="H152" i="66" s="1"/>
  <c r="H147" i="65"/>
  <c r="H150" i="65"/>
  <c r="H152" i="65" s="1"/>
  <c r="H147" i="63"/>
  <c r="H150" i="63"/>
  <c r="H152" i="63" s="1"/>
  <c r="I133" i="62"/>
  <c r="H144" i="62" s="1"/>
  <c r="H145" i="62" s="1"/>
  <c r="I130" i="68"/>
  <c r="I131" i="68"/>
  <c r="I131" i="64"/>
  <c r="I130" i="64"/>
  <c r="I129" i="61"/>
  <c r="I132" i="61" s="1"/>
  <c r="I129" i="75"/>
  <c r="I128" i="74"/>
  <c r="I134" i="74"/>
  <c r="I130" i="73"/>
  <c r="I131" i="73"/>
  <c r="H63" i="56"/>
  <c r="H30" i="56"/>
  <c r="H46" i="56"/>
  <c r="H147" i="67" l="1"/>
  <c r="H150" i="67"/>
  <c r="H152" i="67" s="1"/>
  <c r="H147" i="62"/>
  <c r="H150" i="62"/>
  <c r="H152" i="62" s="1"/>
  <c r="I133" i="68"/>
  <c r="H144" i="68" s="1"/>
  <c r="H145" i="68" s="1"/>
  <c r="I133" i="64"/>
  <c r="H144" i="64" s="1"/>
  <c r="H145" i="64" s="1"/>
  <c r="I131" i="61"/>
  <c r="I130" i="61"/>
  <c r="I131" i="75"/>
  <c r="I130" i="75"/>
  <c r="I132" i="75"/>
  <c r="I129" i="74"/>
  <c r="I131" i="74" s="1"/>
  <c r="I133" i="73"/>
  <c r="H144" i="73" s="1"/>
  <c r="H145" i="73" l="1"/>
  <c r="H147" i="68"/>
  <c r="H150" i="68"/>
  <c r="H152" i="68" s="1"/>
  <c r="H147" i="64"/>
  <c r="H150" i="64"/>
  <c r="H152" i="64" s="1"/>
  <c r="H147" i="73"/>
  <c r="H150" i="73"/>
  <c r="H152" i="73" s="1"/>
  <c r="I130" i="74"/>
  <c r="I133" i="61"/>
  <c r="H144" i="61" s="1"/>
  <c r="H145" i="61" s="1"/>
  <c r="I133" i="75"/>
  <c r="H144" i="75" s="1"/>
  <c r="H145" i="75" s="1"/>
  <c r="I132" i="74"/>
  <c r="H147" i="61" l="1"/>
  <c r="H150" i="61"/>
  <c r="H152" i="61" s="1"/>
  <c r="H147" i="75"/>
  <c r="H150" i="75"/>
  <c r="H152" i="75" s="1"/>
  <c r="I133" i="74"/>
  <c r="H144" i="74" s="1"/>
  <c r="H145" i="74" s="1"/>
  <c r="H133" i="56"/>
  <c r="H142" i="56"/>
  <c r="H101" i="56"/>
  <c r="H112" i="56" s="1"/>
  <c r="H69" i="56"/>
  <c r="I76" i="56" s="1"/>
  <c r="H59" i="56"/>
  <c r="H86" i="56" s="1"/>
  <c r="H74" i="56"/>
  <c r="H147" i="74" l="1"/>
  <c r="H150" i="74"/>
  <c r="H152" i="74" s="1"/>
  <c r="I106" i="56"/>
  <c r="I107" i="56" s="1"/>
  <c r="I113" i="56" s="1"/>
  <c r="H38" i="56"/>
  <c r="I45" i="56" s="1"/>
  <c r="H75" i="56"/>
  <c r="H138" i="56"/>
  <c r="H88" i="56"/>
  <c r="I44" i="56" l="1"/>
  <c r="I87" i="56"/>
  <c r="I84" i="56"/>
  <c r="I85" i="56"/>
  <c r="I82" i="56"/>
  <c r="I83" i="56"/>
  <c r="I86" i="56"/>
  <c r="I46" i="56"/>
  <c r="I88" i="56" l="1"/>
  <c r="H140" i="56" s="1"/>
  <c r="I58" i="56"/>
  <c r="I54" i="56"/>
  <c r="I51" i="56"/>
  <c r="I57" i="56"/>
  <c r="I53" i="56"/>
  <c r="I56" i="56"/>
  <c r="I55" i="56"/>
  <c r="I52" i="56"/>
  <c r="I74" i="56"/>
  <c r="I75" i="56" l="1"/>
  <c r="I77" i="56" s="1"/>
  <c r="I90" i="56" l="1"/>
  <c r="H139" i="56"/>
  <c r="I96" i="56" l="1"/>
  <c r="I100" i="56"/>
  <c r="I99" i="56"/>
  <c r="I95" i="56"/>
  <c r="I97" i="56"/>
  <c r="I98" i="56"/>
  <c r="I101" i="56" l="1"/>
  <c r="I112" i="56" s="1"/>
  <c r="I114" i="56" s="1"/>
  <c r="I124" i="56" s="1"/>
  <c r="I134" i="56" l="1"/>
  <c r="I128" i="56"/>
  <c r="I129" i="56" s="1"/>
  <c r="H141" i="56"/>
  <c r="H143" i="56" s="1"/>
  <c r="I130" i="56" l="1"/>
  <c r="I132" i="56"/>
  <c r="I131" i="56"/>
  <c r="I133" i="56" l="1"/>
  <c r="H144" i="56" s="1"/>
  <c r="H145" i="56" s="1"/>
  <c r="H147" i="56" s="1"/>
  <c r="H150" i="56" l="1"/>
  <c r="H152" i="56" s="1"/>
</calcChain>
</file>

<file path=xl/sharedStrings.xml><?xml version="1.0" encoding="utf-8"?>
<sst xmlns="http://schemas.openxmlformats.org/spreadsheetml/2006/main" count="4858" uniqueCount="212">
  <si>
    <t>A</t>
  </si>
  <si>
    <t>B</t>
  </si>
  <si>
    <t>Município/UF</t>
  </si>
  <si>
    <t>C</t>
  </si>
  <si>
    <t>Ano Acordo, Convenção ou Sentença Normativa em Dissídio Coletivo</t>
  </si>
  <si>
    <t>D</t>
  </si>
  <si>
    <t>Data base da categoria (dia/mês/ano)</t>
  </si>
  <si>
    <t>Salário Base</t>
  </si>
  <si>
    <t>Transporte</t>
  </si>
  <si>
    <t>%</t>
  </si>
  <si>
    <t>INSS</t>
  </si>
  <si>
    <t>SESI ou SESC</t>
  </si>
  <si>
    <t>SENAI ou SENAC</t>
  </si>
  <si>
    <t>INCRA</t>
  </si>
  <si>
    <t>Salário Educação</t>
  </si>
  <si>
    <t>FGTS</t>
  </si>
  <si>
    <t>SEBRAE</t>
  </si>
  <si>
    <t>Lucro</t>
  </si>
  <si>
    <t>Homem/Mês</t>
  </si>
  <si>
    <t>GOVERNO DO ESTADO DO PIAUÍ</t>
  </si>
  <si>
    <t>Seguro de Vida</t>
  </si>
  <si>
    <t>Descrição</t>
  </si>
  <si>
    <t>Dados complementares para composição dos custos referentes à mão de obra</t>
  </si>
  <si>
    <t>Tipo de serviço</t>
  </si>
  <si>
    <t>R$</t>
  </si>
  <si>
    <t>Aviso Prévio Indenizado</t>
  </si>
  <si>
    <t>Aviso Prévio Trabalhado</t>
  </si>
  <si>
    <t>E</t>
  </si>
  <si>
    <t>F</t>
  </si>
  <si>
    <t>Participação no Vale Transporte %</t>
  </si>
  <si>
    <t>Modalidade de Licitação</t>
  </si>
  <si>
    <t>G</t>
  </si>
  <si>
    <t>H</t>
  </si>
  <si>
    <t>Teresina</t>
  </si>
  <si>
    <t>I</t>
  </si>
  <si>
    <t>Auxílio Alimentação</t>
  </si>
  <si>
    <t>Incidência do FGTS sobre Aviso Prévio Indenizado</t>
  </si>
  <si>
    <t>4.1</t>
  </si>
  <si>
    <t>4.2</t>
  </si>
  <si>
    <t>Nº Processo</t>
  </si>
  <si>
    <t>Terceirização de Mão de Obra</t>
  </si>
  <si>
    <t>Adicional de Periculosidade</t>
  </si>
  <si>
    <t>Adicional Noturno</t>
  </si>
  <si>
    <t>Hora Noturna Adicional</t>
  </si>
  <si>
    <t>Categoria Profissional (vinculada à execução contratual)</t>
  </si>
  <si>
    <t>Percentagem e Valor</t>
  </si>
  <si>
    <t>Salário Normativo da Categoria Profissional R$</t>
  </si>
  <si>
    <t>Quantidade Homem/Mês por Posto</t>
  </si>
  <si>
    <t>Quantidade de Postos</t>
  </si>
  <si>
    <t xml:space="preserve"> Unidade de Medida</t>
  </si>
  <si>
    <t>Ano e nº da Liberação</t>
  </si>
  <si>
    <t>Valor do Vale Transporte Requerido R$</t>
  </si>
  <si>
    <t>Intrajornada</t>
  </si>
  <si>
    <t>Nº do Contrato</t>
  </si>
  <si>
    <t>Órgão/Entidade</t>
  </si>
  <si>
    <t>Contratada</t>
  </si>
  <si>
    <t>Plano de Saúde</t>
  </si>
  <si>
    <t>Auxilio Creche</t>
  </si>
  <si>
    <t>Uniforme</t>
  </si>
  <si>
    <t>Substituto na Cobertura das Ausências por Doença</t>
  </si>
  <si>
    <t>Multa sobre FGTS referente ao Aviso Prévio Trabalhado</t>
  </si>
  <si>
    <t>Outros (Especificar)</t>
  </si>
  <si>
    <t>TOTAL</t>
  </si>
  <si>
    <t>Hora Extra (não se aplica a jornada de 12x36 hs, conforme art. 59A, parágrafo Único da CLT)</t>
  </si>
  <si>
    <t>DSR sobre Intrajornada</t>
  </si>
  <si>
    <t>Data do final da vigência do Contrato (Data limite para pedido de repactuação)</t>
  </si>
  <si>
    <t>Outros (especificar)</t>
  </si>
  <si>
    <t>Valor ajustado-CGE</t>
  </si>
  <si>
    <t>Data da apresentação do pedido de contratação</t>
  </si>
  <si>
    <t>Multa do FGTS sobre aviso prévio indenizado</t>
  </si>
  <si>
    <t>DISCRIMINAÇÃO DOS SERVIÇOS (DADOS REFERENTES À LICITAÇÃO/CONTRATAÇÃO)</t>
  </si>
  <si>
    <t>PLANILHA DE CUSTOS E FORMAÇÃO DE PREÇOS</t>
  </si>
  <si>
    <t>MÓDULO 1 - COMPOSIÇÃO DA REMUNERAÇÃO</t>
  </si>
  <si>
    <t>MÓDULO 2 - ENCARGOS E BENEFICIOS ANUAIS, MENSAIS E DIÁRIOS</t>
  </si>
  <si>
    <t>Submódulo 2.1 - 13º (décimo terceiro) salário, Férias e Adicional de Férias.</t>
  </si>
  <si>
    <t xml:space="preserve">13º (décimo terceiro) Salário </t>
  </si>
  <si>
    <t xml:space="preserve">Férias e Adicional de Férias </t>
  </si>
  <si>
    <t xml:space="preserve">Submódulo 2.2 - Encargos Previdenciários (GPS), Fundo de Garantia por Tempo de Serviço (FGTS) e outras Contribuições. </t>
  </si>
  <si>
    <t>Submódulo 2.3 - BENEFÍCIOS MENSAIS E DIÁRIOS</t>
  </si>
  <si>
    <t>QUADRO RESUMO DO MÓDULO 2 - ENCARGOS E BENEFÍCIOS ANUAIS, MENSAIS E DIÁRIOS</t>
  </si>
  <si>
    <t>2.1</t>
  </si>
  <si>
    <t xml:space="preserve">13º(décimo terceiro) Salário, Férias e Adicional de Férias </t>
  </si>
  <si>
    <t>2.2</t>
  </si>
  <si>
    <t xml:space="preserve">GPS, FGTS e Outras Contribuições </t>
  </si>
  <si>
    <t>2.3</t>
  </si>
  <si>
    <t>Beneficios Mensais e Diários</t>
  </si>
  <si>
    <t xml:space="preserve">MÓDULO 3 - PROVISÃO PARA RESCISÃO </t>
  </si>
  <si>
    <t xml:space="preserve">Incidência dos Encargos do Submódulo 2.2 sobre Aviso Prévio Trabalhado </t>
  </si>
  <si>
    <t xml:space="preserve">MÓDULO 4 - CUSTO DE REPOSIÇÃO DO PROFISSIONAL AUSENTE </t>
  </si>
  <si>
    <t xml:space="preserve">Submódulo 4.1 - Ausências Legais </t>
  </si>
  <si>
    <t>Substituto na cobertura de  Férias</t>
  </si>
  <si>
    <t>Substituto na cobertura de  Ausências Legais</t>
  </si>
  <si>
    <t>Substituto na cobertura de  Licença-Paternidade</t>
  </si>
  <si>
    <t>Substituto na cobertura de  Ausência por acidente de trabalho</t>
  </si>
  <si>
    <t>Substituto na cobertura de  Afastamento Maternidade</t>
  </si>
  <si>
    <t xml:space="preserve">Submódulo 4.2 - Intrajornada </t>
  </si>
  <si>
    <t xml:space="preserve">Intrajornada </t>
  </si>
  <si>
    <t xml:space="preserve">Intervalo para Repouso ou Alimentação </t>
  </si>
  <si>
    <t>Ausências Legais</t>
  </si>
  <si>
    <t>MODULO 5 - INSUMOS DIVERSOS</t>
  </si>
  <si>
    <t>Equipamentos</t>
  </si>
  <si>
    <t>Utensilios e equipamentos</t>
  </si>
  <si>
    <t>MÓDULO 6 - CUSTOS INDIRETOS, TRIBUTOS E LUCROS</t>
  </si>
  <si>
    <t>Custos Indiretos</t>
  </si>
  <si>
    <t xml:space="preserve">QUADRO RESUMO DO CUSTO POR EMPREGADO </t>
  </si>
  <si>
    <t>Mão-de-obra vinculada à execução contratual (valor por empregado)</t>
  </si>
  <si>
    <t>Módulo 1 - Composição da Remuneração</t>
  </si>
  <si>
    <t xml:space="preserve">Modulo 2 - Encargos e Beneficios Anuais, Mensais e Diários </t>
  </si>
  <si>
    <t xml:space="preserve">Modulo 3 - Provisão para Rescisão </t>
  </si>
  <si>
    <t xml:space="preserve">Modulo 4 - Custo de Reposição do Profissional Ausente </t>
  </si>
  <si>
    <t xml:space="preserve">Modulo 5 - Insumos Diversos </t>
  </si>
  <si>
    <t>Módulo 6 - Custos Indiretos, tributos e lucro</t>
  </si>
  <si>
    <t>SERVFAZ - Serviços de Mão de Obra LTDA</t>
  </si>
  <si>
    <t>Pregão Eletrônico Nº 08/2020 - SEADPREV</t>
  </si>
  <si>
    <t>Adicional de Insalubridade</t>
  </si>
  <si>
    <t>Órgãos e Entidades da administração direta e indireta do Poder Executivo Estadual</t>
  </si>
  <si>
    <t>-</t>
  </si>
  <si>
    <t>Subtotal (A + B + C + D + E)</t>
  </si>
  <si>
    <t>SECRETARIA DE ESTADO DA FAZENDA DO PIAUÍ - SEFAZ</t>
  </si>
  <si>
    <t>NOME</t>
  </si>
  <si>
    <t>AUXILIAR DE GESTÃO</t>
  </si>
  <si>
    <t>BRAÇAL</t>
  </si>
  <si>
    <t>COPEIRA</t>
  </si>
  <si>
    <t>AUXILIAR ADM. NIVEL SUPERIOR</t>
  </si>
  <si>
    <t>LOTE</t>
  </si>
  <si>
    <t>Tributos Municipais: ISS = 5,00%</t>
  </si>
  <si>
    <t>Tributos Federais: PIS= 0,80%</t>
  </si>
  <si>
    <t>Tributos Federais: COFINS= 3,67%</t>
  </si>
  <si>
    <t>AGENTE DE PORTARIA DIURNO 12X36h</t>
  </si>
  <si>
    <t>Nº da Ata de Registro de Preços/Lote/Item</t>
  </si>
  <si>
    <t>Salário Mínimo Nacional R$</t>
  </si>
  <si>
    <t>CONTROLADORIA-GERAL DO ESTADO (CGE-PI)</t>
  </si>
  <si>
    <t>Quantidade de Vales Transporte</t>
  </si>
  <si>
    <t>Base de cálculo para o Módulo 4 (Módulo 1 + Módulo 2 + Módulo 3)</t>
  </si>
  <si>
    <t>(Módulo 1 + Módulo 2 + Módulo 3 + Módulo 4 + Módulo 5)</t>
  </si>
  <si>
    <t>Benefícios e Despesas Indiretas (BDI)</t>
  </si>
  <si>
    <t>Quantidade de Homens/Posto</t>
  </si>
  <si>
    <t>Valor Unitário do Posto de Trabalho</t>
  </si>
  <si>
    <t>GLOSA DE PLANO DE SAÚDE - VALOR DE REFERÊNCIA</t>
  </si>
  <si>
    <t>Quadro Resumo do Módulo 4 - Custos de Reposição do Profissional Ausente</t>
  </si>
  <si>
    <t>LOTE 05 - Auxiliar Administrativo Nível Superior</t>
  </si>
  <si>
    <t>LOTE 01 - Agente de Portaria 12x36h Diurno</t>
  </si>
  <si>
    <t>AUXILAR DE COZINHA</t>
  </si>
  <si>
    <t>LOTE 07 - Auxiliar de Cozinha</t>
  </si>
  <si>
    <t>Agente de Portaria Diurno 12hx36h</t>
  </si>
  <si>
    <t>Auxiliar Administrativo Nível Superior</t>
  </si>
  <si>
    <t>Auxiliar de Cozinha</t>
  </si>
  <si>
    <t>Auxiliar de Gestão</t>
  </si>
  <si>
    <t>Braçal</t>
  </si>
  <si>
    <t>Copeira</t>
  </si>
  <si>
    <t>Encarregado de Turma de Limpeza</t>
  </si>
  <si>
    <t>Faxineiro com Material</t>
  </si>
  <si>
    <t>Garçom</t>
  </si>
  <si>
    <t>Maqueiro Diurno 12hx36h</t>
  </si>
  <si>
    <t>Motorista de Ambulância</t>
  </si>
  <si>
    <t>Secretária Nível Superior</t>
  </si>
  <si>
    <t>Técnico em Informática</t>
  </si>
  <si>
    <t>Tecnólogo em Rede</t>
  </si>
  <si>
    <t>Técnico em Rede Nivel Médio 44h</t>
  </si>
  <si>
    <t>Técnico Operacional Nível Superior</t>
  </si>
  <si>
    <t>Vigia Diurno 12hx36h</t>
  </si>
  <si>
    <t>VALOR DO POSTO (R$)</t>
  </si>
  <si>
    <t>VIGIA DIURNO 12X36h</t>
  </si>
  <si>
    <t>LOTE 08 - Auxiliar de Gestão</t>
  </si>
  <si>
    <t>LOTE 12 - Braçal</t>
  </si>
  <si>
    <t>LOTE 18 - Copeira</t>
  </si>
  <si>
    <t>LOTE 24 - Encarregado de Turma de Limpeza</t>
  </si>
  <si>
    <t>ENCARREGADO DA TURMA DA LIMPEZA</t>
  </si>
  <si>
    <t>LOTE 25 - Faxineiro com Material</t>
  </si>
  <si>
    <t>FAXINEIRO COM MATERIAL</t>
  </si>
  <si>
    <t>Materiais</t>
  </si>
  <si>
    <t>Outros (EPI's)</t>
  </si>
  <si>
    <t>GARÇOM</t>
  </si>
  <si>
    <t>LOTE 27 - Garçom</t>
  </si>
  <si>
    <t>LOTE 32 - Maqueiro Diurno 12hx36h</t>
  </si>
  <si>
    <t>MAQUEIRO DIURNO 12X36h</t>
  </si>
  <si>
    <t>MOTORISTA DE AMBULÂNCIA</t>
  </si>
  <si>
    <t>LOTE 36 - Motorista de Ambulância</t>
  </si>
  <si>
    <t>LOTE 44 - Secretária de Nível Superior</t>
  </si>
  <si>
    <t>SECRETÁRIA DE NÍVEL SUPERIOR</t>
  </si>
  <si>
    <t>LOTE 46 - Técnico em Informática</t>
  </si>
  <si>
    <t>TÉCNICO EM INFORMÁTICA</t>
  </si>
  <si>
    <t>TECNÓLOGO EM REDE</t>
  </si>
  <si>
    <t>LOTE 49 - Tecnólogo em Rede</t>
  </si>
  <si>
    <t>TÉCNICO EM REDE NÍVEL MÉDIO</t>
  </si>
  <si>
    <t>LOTE 50 - Técnico em Rede Nivel Médio</t>
  </si>
  <si>
    <t>TÉCNICO OPERACIONAL NÍVEL SUPERIOR</t>
  </si>
  <si>
    <t>LOTE 52 - Técnico Operacional Nível Superior</t>
  </si>
  <si>
    <t>LOTE 57 - Vigia Diurno 12 x 36h</t>
  </si>
  <si>
    <t>QUANTIDADE DE EMPREGADOS POR POSTO</t>
  </si>
  <si>
    <t>VALOR POR EMPREGADO (R$)</t>
  </si>
  <si>
    <t>BASE DE CÁLCULO - MOD 01 conforme planilha original</t>
  </si>
  <si>
    <t>BASE DE CALCULO MANTIDA</t>
  </si>
  <si>
    <t>PERCENTUAIS AJUSTADOS À PLANILHA ORIGINAL</t>
  </si>
  <si>
    <t>AJUSTE NO %</t>
  </si>
  <si>
    <t>VALOR PLANO DE SAUDE
A GLOSAR POR EMPREGADO (R$)</t>
  </si>
  <si>
    <t>Valor Total por Empregado</t>
  </si>
  <si>
    <t>A) Valor Empregado COM Plano</t>
  </si>
  <si>
    <t>B) Valor Empregado COM Plano</t>
  </si>
  <si>
    <t>Valor a GLOSAR: A - B</t>
  </si>
  <si>
    <t>B) Valor Empregado SEM Plano</t>
  </si>
  <si>
    <t>TABELA 05 - SERVFAZ: GRUPO 01 (1º ANO DE CONTRATO / ASSINADOS EM 2025)</t>
  </si>
  <si>
    <t>00313.000234/2026-71</t>
  </si>
  <si>
    <t>CCT/2026 (PI000035/2026)</t>
  </si>
  <si>
    <t>Riscos Ambientais do Trabalho (RAT/SAT) = 3 x 1,0428 = 3,1284</t>
  </si>
  <si>
    <t>EPI</t>
  </si>
  <si>
    <t>PARECER REFERENCIAL CGE Nº 08/2026</t>
  </si>
  <si>
    <t>Faxineiro com Material com INSALUBRIDADE 20%</t>
  </si>
  <si>
    <t>Faxineiro com Material com INSALUBRIDADE 40%</t>
  </si>
  <si>
    <t>Adicional de Insalubridade (salário mínimo 2026 [R$ 1.621,00] x 20% [CCT] )</t>
  </si>
  <si>
    <t>Adicional de Insalubridade (Salário mínimo x 40%)</t>
  </si>
  <si>
    <t>Adicional de Insalubridade (Salário mínimo x 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</si>
</sst>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  <numFmt numFmtId="165" formatCode="0.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Narrow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000000"/>
      <name val="Calibri"/>
      <family val="2"/>
    </font>
    <font>
      <sz val="13"/>
      <name val="Calibri"/>
      <family val="2"/>
      <scheme val="minor"/>
    </font>
    <font>
      <b/>
      <sz val="16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16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right"/>
    </xf>
    <xf numFmtId="10" fontId="7" fillId="0" borderId="1" xfId="0" applyNumberFormat="1" applyFont="1" applyFill="1" applyBorder="1" applyAlignment="1">
      <alignment horizontal="right"/>
    </xf>
    <xf numFmtId="10" fontId="11" fillId="0" borderId="1" xfId="0" applyNumberFormat="1" applyFont="1" applyBorder="1" applyAlignment="1">
      <alignment horizontal="right"/>
    </xf>
    <xf numFmtId="0" fontId="3" fillId="0" borderId="2" xfId="0" applyFont="1" applyBorder="1"/>
    <xf numFmtId="0" fontId="2" fillId="0" borderId="2" xfId="0" applyFont="1" applyBorder="1"/>
    <xf numFmtId="0" fontId="7" fillId="2" borderId="1" xfId="0" applyFont="1" applyFill="1" applyBorder="1" applyAlignment="1">
      <alignment horizontal="center" vertical="center"/>
    </xf>
    <xf numFmtId="10" fontId="7" fillId="2" borderId="1" xfId="2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right" vertical="center"/>
    </xf>
    <xf numFmtId="10" fontId="4" fillId="0" borderId="1" xfId="0" applyNumberFormat="1" applyFont="1" applyBorder="1" applyAlignment="1">
      <alignment horizontal="right" vertical="center"/>
    </xf>
    <xf numFmtId="10" fontId="7" fillId="2" borderId="1" xfId="0" applyNumberFormat="1" applyFont="1" applyFill="1" applyBorder="1" applyAlignment="1">
      <alignment horizontal="center" vertical="center"/>
    </xf>
    <xf numFmtId="10" fontId="4" fillId="2" borderId="1" xfId="2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right" vertical="center"/>
    </xf>
    <xf numFmtId="10" fontId="3" fillId="0" borderId="1" xfId="0" applyNumberFormat="1" applyFont="1" applyBorder="1" applyAlignment="1">
      <alignment horizontal="right" vertical="center"/>
    </xf>
    <xf numFmtId="10" fontId="12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3" borderId="3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2" fillId="5" borderId="5" xfId="0" applyFont="1" applyFill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3" fillId="0" borderId="4" xfId="0" applyFont="1" applyBorder="1"/>
    <xf numFmtId="44" fontId="7" fillId="0" borderId="4" xfId="0" applyNumberFormat="1" applyFont="1" applyBorder="1"/>
    <xf numFmtId="0" fontId="14" fillId="0" borderId="0" xfId="0" applyFont="1"/>
    <xf numFmtId="0" fontId="2" fillId="0" borderId="4" xfId="0" applyFont="1" applyBorder="1"/>
    <xf numFmtId="44" fontId="4" fillId="0" borderId="4" xfId="0" applyNumberFormat="1" applyFont="1" applyBorder="1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/>
    <xf numFmtId="44" fontId="4" fillId="0" borderId="0" xfId="0" applyNumberFormat="1" applyFont="1" applyBorder="1"/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2" fillId="3" borderId="29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43" fontId="7" fillId="2" borderId="28" xfId="0" applyNumberFormat="1" applyFont="1" applyFill="1" applyBorder="1" applyAlignment="1">
      <alignment horizontal="center" vertical="center"/>
    </xf>
    <xf numFmtId="43" fontId="4" fillId="2" borderId="28" xfId="0" applyNumberFormat="1" applyFont="1" applyFill="1" applyBorder="1" applyAlignment="1">
      <alignment horizontal="center" vertical="center"/>
    </xf>
    <xf numFmtId="43" fontId="4" fillId="0" borderId="28" xfId="4" applyNumberFormat="1" applyFont="1" applyBorder="1" applyAlignment="1">
      <alignment horizontal="right" vertical="center"/>
    </xf>
    <xf numFmtId="0" fontId="5" fillId="2" borderId="27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43" fontId="7" fillId="0" borderId="28" xfId="0" applyNumberFormat="1" applyFont="1" applyFill="1" applyBorder="1" applyAlignment="1">
      <alignment horizontal="center" vertical="center"/>
    </xf>
    <xf numFmtId="43" fontId="7" fillId="2" borderId="25" xfId="0" applyNumberFormat="1" applyFont="1" applyFill="1" applyBorder="1" applyAlignment="1">
      <alignment horizontal="center" vertical="center"/>
    </xf>
    <xf numFmtId="43" fontId="4" fillId="2" borderId="25" xfId="0" applyNumberFormat="1" applyFont="1" applyFill="1" applyBorder="1" applyAlignment="1">
      <alignment horizontal="center" vertical="center"/>
    </xf>
    <xf numFmtId="43" fontId="7" fillId="2" borderId="28" xfId="0" applyNumberFormat="1" applyFont="1" applyFill="1" applyBorder="1" applyAlignment="1">
      <alignment horizontal="right" vertical="center"/>
    </xf>
    <xf numFmtId="0" fontId="4" fillId="2" borderId="26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8" fillId="8" borderId="32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43" fontId="9" fillId="0" borderId="28" xfId="0" applyNumberFormat="1" applyFont="1" applyFill="1" applyBorder="1" applyAlignment="1">
      <alignment horizontal="right" vertical="center"/>
    </xf>
    <xf numFmtId="43" fontId="12" fillId="0" borderId="28" xfId="0" applyNumberFormat="1" applyFont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3" fontId="7" fillId="2" borderId="28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10" fontId="4" fillId="6" borderId="5" xfId="2" applyNumberFormat="1" applyFont="1" applyFill="1" applyBorder="1" applyAlignment="1">
      <alignment horizontal="center" vertical="center"/>
    </xf>
    <xf numFmtId="43" fontId="4" fillId="6" borderId="33" xfId="0" applyNumberFormat="1" applyFont="1" applyFill="1" applyBorder="1" applyAlignment="1">
      <alignment horizontal="center" vertical="center"/>
    </xf>
    <xf numFmtId="10" fontId="12" fillId="0" borderId="41" xfId="0" applyNumberFormat="1" applyFont="1" applyBorder="1" applyAlignment="1">
      <alignment horizontal="right" vertical="center"/>
    </xf>
    <xf numFmtId="43" fontId="12" fillId="0" borderId="42" xfId="0" applyNumberFormat="1" applyFont="1" applyBorder="1" applyAlignment="1">
      <alignment horizontal="right" vertical="center"/>
    </xf>
    <xf numFmtId="0" fontId="4" fillId="6" borderId="26" xfId="0" applyFont="1" applyFill="1" applyBorder="1" applyAlignment="1">
      <alignment horizontal="left" vertical="center"/>
    </xf>
    <xf numFmtId="0" fontId="4" fillId="6" borderId="43" xfId="0" applyFont="1" applyFill="1" applyBorder="1" applyAlignment="1">
      <alignment horizontal="left" vertical="center"/>
    </xf>
    <xf numFmtId="0" fontId="4" fillId="6" borderId="44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" fillId="10" borderId="34" xfId="0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3" fontId="7" fillId="2" borderId="28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43" fontId="7" fillId="2" borderId="28" xfId="0" applyNumberFormat="1" applyFont="1" applyFill="1" applyBorder="1" applyAlignment="1">
      <alignment horizontal="right" vertical="center"/>
    </xf>
    <xf numFmtId="0" fontId="4" fillId="2" borderId="26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/>
    </xf>
    <xf numFmtId="43" fontId="7" fillId="0" borderId="28" xfId="0" applyNumberFormat="1" applyFont="1" applyFill="1" applyBorder="1" applyAlignment="1">
      <alignment horizontal="right" vertical="center"/>
    </xf>
    <xf numFmtId="0" fontId="18" fillId="6" borderId="2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3" fillId="9" borderId="0" xfId="0" applyFont="1" applyFill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9" fillId="0" borderId="9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7" fillId="0" borderId="0" xfId="0" applyFont="1" applyFill="1" applyAlignment="1">
      <alignment vertical="center" wrapText="1"/>
    </xf>
    <xf numFmtId="0" fontId="14" fillId="0" borderId="0" xfId="0" applyFont="1" applyAlignment="1">
      <alignment horizontal="right" vertical="center"/>
    </xf>
    <xf numFmtId="43" fontId="3" fillId="0" borderId="0" xfId="0" applyNumberFormat="1" applyFont="1" applyFill="1" applyAlignment="1">
      <alignment vertical="center"/>
    </xf>
    <xf numFmtId="0" fontId="3" fillId="2" borderId="37" xfId="0" applyFont="1" applyFill="1" applyBorder="1" applyAlignment="1">
      <alignment horizontal="center" vertical="center"/>
    </xf>
    <xf numFmtId="164" fontId="7" fillId="2" borderId="1" xfId="2" applyNumberFormat="1" applyFont="1" applyFill="1" applyBorder="1" applyAlignment="1">
      <alignment horizontal="center" vertical="center"/>
    </xf>
    <xf numFmtId="10" fontId="7" fillId="0" borderId="1" xfId="2" applyNumberFormat="1" applyFont="1" applyFill="1" applyBorder="1" applyAlignment="1">
      <alignment horizontal="center" vertical="center"/>
    </xf>
    <xf numFmtId="164" fontId="7" fillId="0" borderId="1" xfId="2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3" fontId="7" fillId="0" borderId="28" xfId="0" applyNumberFormat="1" applyFont="1" applyFill="1" applyBorder="1" applyAlignment="1">
      <alignment horizontal="right" vertical="center"/>
    </xf>
    <xf numFmtId="43" fontId="7" fillId="2" borderId="28" xfId="0" applyNumberFormat="1" applyFont="1" applyFill="1" applyBorder="1" applyAlignment="1">
      <alignment horizontal="right" vertical="center"/>
    </xf>
    <xf numFmtId="165" fontId="7" fillId="0" borderId="1" xfId="0" applyNumberFormat="1" applyFont="1" applyFill="1" applyBorder="1" applyAlignment="1">
      <alignment horizontal="right" vertical="center"/>
    </xf>
    <xf numFmtId="0" fontId="21" fillId="12" borderId="2" xfId="0" applyFont="1" applyFill="1" applyBorder="1" applyAlignment="1">
      <alignment horizontal="center" vertical="center"/>
    </xf>
    <xf numFmtId="0" fontId="21" fillId="12" borderId="3" xfId="0" applyFont="1" applyFill="1" applyBorder="1" applyAlignment="1">
      <alignment horizontal="center" vertical="center"/>
    </xf>
    <xf numFmtId="0" fontId="21" fillId="12" borderId="4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" fillId="3" borderId="27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left" vertical="center"/>
    </xf>
    <xf numFmtId="0" fontId="4" fillId="5" borderId="35" xfId="0" applyFont="1" applyFill="1" applyBorder="1" applyAlignment="1">
      <alignment horizontal="left" vertical="center"/>
    </xf>
    <xf numFmtId="0" fontId="4" fillId="5" borderId="36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43" fontId="3" fillId="0" borderId="28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3" fontId="7" fillId="0" borderId="1" xfId="0" applyNumberFormat="1" applyFont="1" applyFill="1" applyBorder="1" applyAlignment="1">
      <alignment horizontal="right" vertical="center" wrapText="1"/>
    </xf>
    <xf numFmtId="43" fontId="7" fillId="0" borderId="28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43" fontId="4" fillId="3" borderId="1" xfId="0" applyNumberFormat="1" applyFont="1" applyFill="1" applyBorder="1" applyAlignment="1">
      <alignment horizontal="right" vertical="center" wrapText="1"/>
    </xf>
    <xf numFmtId="43" fontId="4" fillId="3" borderId="28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2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43" fontId="2" fillId="3" borderId="1" xfId="1" applyFont="1" applyFill="1" applyBorder="1" applyAlignment="1">
      <alignment horizontal="center" vertical="center"/>
    </xf>
    <xf numFmtId="43" fontId="2" fillId="3" borderId="28" xfId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43" fontId="7" fillId="0" borderId="1" xfId="0" applyNumberFormat="1" applyFont="1" applyBorder="1" applyAlignment="1">
      <alignment horizontal="right" vertical="center"/>
    </xf>
    <xf numFmtId="43" fontId="7" fillId="0" borderId="28" xfId="0" applyNumberFormat="1" applyFon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5" xfId="0" applyNumberFormat="1" applyFont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4" fillId="6" borderId="4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43" fontId="7" fillId="2" borderId="2" xfId="0" applyNumberFormat="1" applyFont="1" applyFill="1" applyBorder="1" applyAlignment="1">
      <alignment vertical="center"/>
    </xf>
    <xf numFmtId="43" fontId="7" fillId="2" borderId="25" xfId="0" applyNumberFormat="1" applyFont="1" applyFill="1" applyBorder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43" fontId="7" fillId="0" borderId="2" xfId="0" applyNumberFormat="1" applyFont="1" applyBorder="1" applyAlignment="1">
      <alignment horizontal="right" vertical="center"/>
    </xf>
    <xf numFmtId="43" fontId="7" fillId="0" borderId="25" xfId="0" applyNumberFormat="1" applyFont="1" applyBorder="1" applyAlignment="1">
      <alignment horizontal="right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3" fontId="4" fillId="0" borderId="1" xfId="0" applyNumberFormat="1" applyFont="1" applyBorder="1" applyAlignment="1">
      <alignment horizontal="right" vertical="center"/>
    </xf>
    <xf numFmtId="43" fontId="4" fillId="0" borderId="28" xfId="0" applyNumberFormat="1" applyFont="1" applyBorder="1" applyAlignment="1">
      <alignment horizontal="right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43" fontId="7" fillId="2" borderId="1" xfId="0" applyNumberFormat="1" applyFont="1" applyFill="1" applyBorder="1" applyAlignment="1">
      <alignment horizontal="right" vertical="center"/>
    </xf>
    <xf numFmtId="43" fontId="7" fillId="2" borderId="28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43" fontId="7" fillId="0" borderId="2" xfId="4" applyNumberFormat="1" applyFont="1" applyBorder="1" applyAlignment="1">
      <alignment horizontal="right" vertical="center"/>
    </xf>
    <xf numFmtId="43" fontId="7" fillId="0" borderId="25" xfId="4" applyNumberFormat="1" applyFont="1" applyBorder="1" applyAlignment="1">
      <alignment horizontal="right" vertical="center"/>
    </xf>
    <xf numFmtId="43" fontId="7" fillId="0" borderId="1" xfId="0" applyNumberFormat="1" applyFont="1" applyFill="1" applyBorder="1" applyAlignment="1">
      <alignment horizontal="right" vertical="center"/>
    </xf>
    <xf numFmtId="43" fontId="7" fillId="0" borderId="28" xfId="0" applyNumberFormat="1" applyFont="1" applyFill="1" applyBorder="1" applyAlignment="1">
      <alignment horizontal="right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4" fillId="6" borderId="37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left" vertical="center"/>
    </xf>
    <xf numFmtId="43" fontId="3" fillId="2" borderId="41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43" fontId="3" fillId="2" borderId="2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44" fontId="12" fillId="0" borderId="45" xfId="0" applyNumberFormat="1" applyFont="1" applyBorder="1" applyAlignment="1">
      <alignment horizontal="left" vertical="center"/>
    </xf>
    <xf numFmtId="44" fontId="12" fillId="0" borderId="15" xfId="0" applyNumberFormat="1" applyFont="1" applyBorder="1" applyAlignment="1">
      <alignment horizontal="left" vertical="center"/>
    </xf>
    <xf numFmtId="44" fontId="12" fillId="0" borderId="6" xfId="0" applyNumberFormat="1" applyFont="1" applyBorder="1" applyAlignment="1">
      <alignment horizontal="left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3" fontId="2" fillId="2" borderId="2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47" xfId="0" applyFont="1" applyFill="1" applyBorder="1" applyAlignment="1">
      <alignment horizontal="left" vertical="center"/>
    </xf>
    <xf numFmtId="0" fontId="15" fillId="11" borderId="16" xfId="0" applyFont="1" applyFill="1" applyBorder="1" applyAlignment="1">
      <alignment horizontal="center" vertical="center"/>
    </xf>
    <xf numFmtId="0" fontId="15" fillId="11" borderId="17" xfId="0" applyFont="1" applyFill="1" applyBorder="1" applyAlignment="1">
      <alignment horizontal="center" vertical="center"/>
    </xf>
    <xf numFmtId="0" fontId="15" fillId="11" borderId="18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43" fontId="2" fillId="7" borderId="35" xfId="0" applyNumberFormat="1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25" xfId="0" applyNumberFormat="1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25" xfId="0" applyNumberFormat="1" applyFont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3" fontId="2" fillId="7" borderId="46" xfId="0" applyNumberFormat="1" applyFont="1" applyFill="1" applyBorder="1" applyAlignment="1">
      <alignment horizontal="center" vertical="center"/>
    </xf>
    <xf numFmtId="43" fontId="2" fillId="7" borderId="18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43" fontId="7" fillId="0" borderId="2" xfId="4" applyNumberFormat="1" applyFont="1" applyFill="1" applyBorder="1" applyAlignment="1">
      <alignment horizontal="right" vertical="center"/>
    </xf>
    <xf numFmtId="43" fontId="7" fillId="0" borderId="25" xfId="4" applyNumberFormat="1" applyFont="1" applyFill="1" applyBorder="1" applyAlignment="1">
      <alignment horizontal="right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right" vertical="center"/>
    </xf>
    <xf numFmtId="43" fontId="4" fillId="0" borderId="28" xfId="0" applyNumberFormat="1" applyFont="1" applyFill="1" applyBorder="1" applyAlignment="1">
      <alignment horizontal="right" vertical="center"/>
    </xf>
  </cellXfs>
  <cellStyles count="5">
    <cellStyle name="Normal" xfId="0" builtinId="0"/>
    <cellStyle name="Normal 2" xfId="3"/>
    <cellStyle name="Porcentagem" xfId="2" builtinId="5"/>
    <cellStyle name="Vírgula" xfId="1" builtinId="3"/>
    <cellStyle name="Vírgula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117475</xdr:rowOff>
    </xdr:from>
    <xdr:to>
      <xdr:col>1</xdr:col>
      <xdr:colOff>990600</xdr:colOff>
      <xdr:row>3</xdr:row>
      <xdr:rowOff>209550</xdr:rowOff>
    </xdr:to>
    <xdr:pic>
      <xdr:nvPicPr>
        <xdr:cNvPr id="3" name="Imagem 2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17475"/>
          <a:ext cx="1543049" cy="835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241515</xdr:colOff>
      <xdr:row>0</xdr:row>
      <xdr:rowOff>41415</xdr:rowOff>
    </xdr:from>
    <xdr:to>
      <xdr:col>1</xdr:col>
      <xdr:colOff>1114425</xdr:colOff>
      <xdr:row>3</xdr:row>
      <xdr:rowOff>190501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515" y="41415"/>
          <a:ext cx="1711110" cy="8920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122116</xdr:colOff>
      <xdr:row>0</xdr:row>
      <xdr:rowOff>0</xdr:rowOff>
    </xdr:from>
    <xdr:to>
      <xdr:col>1</xdr:col>
      <xdr:colOff>1009649</xdr:colOff>
      <xdr:row>3</xdr:row>
      <xdr:rowOff>200025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6" y="0"/>
          <a:ext cx="1725733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289616</xdr:colOff>
      <xdr:row>0</xdr:row>
      <xdr:rowOff>49697</xdr:rowOff>
    </xdr:from>
    <xdr:to>
      <xdr:col>1</xdr:col>
      <xdr:colOff>1085849</xdr:colOff>
      <xdr:row>3</xdr:row>
      <xdr:rowOff>152400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616" y="49697"/>
          <a:ext cx="1634433" cy="8456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372444</xdr:colOff>
      <xdr:row>0</xdr:row>
      <xdr:rowOff>49697</xdr:rowOff>
    </xdr:from>
    <xdr:to>
      <xdr:col>1</xdr:col>
      <xdr:colOff>952500</xdr:colOff>
      <xdr:row>3</xdr:row>
      <xdr:rowOff>152400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44" y="49697"/>
          <a:ext cx="1418256" cy="7027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273049</xdr:colOff>
      <xdr:row>0</xdr:row>
      <xdr:rowOff>0</xdr:rowOff>
    </xdr:from>
    <xdr:to>
      <xdr:col>1</xdr:col>
      <xdr:colOff>1038225</xdr:colOff>
      <xdr:row>3</xdr:row>
      <xdr:rowOff>180975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49" y="0"/>
          <a:ext cx="1603376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215074</xdr:colOff>
      <xdr:row>0</xdr:row>
      <xdr:rowOff>57978</xdr:rowOff>
    </xdr:from>
    <xdr:to>
      <xdr:col>1</xdr:col>
      <xdr:colOff>1026584</xdr:colOff>
      <xdr:row>3</xdr:row>
      <xdr:rowOff>137583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074" y="57978"/>
          <a:ext cx="1647593" cy="8098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297896</xdr:colOff>
      <xdr:row>0</xdr:row>
      <xdr:rowOff>33132</xdr:rowOff>
    </xdr:from>
    <xdr:to>
      <xdr:col>1</xdr:col>
      <xdr:colOff>1164167</xdr:colOff>
      <xdr:row>3</xdr:row>
      <xdr:rowOff>211668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896" y="33132"/>
          <a:ext cx="1702354" cy="9087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355876</xdr:colOff>
      <xdr:row>0</xdr:row>
      <xdr:rowOff>74542</xdr:rowOff>
    </xdr:from>
    <xdr:to>
      <xdr:col>1</xdr:col>
      <xdr:colOff>1016000</xdr:colOff>
      <xdr:row>3</xdr:row>
      <xdr:rowOff>179917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76" y="74542"/>
          <a:ext cx="1496207" cy="835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353390</xdr:colOff>
      <xdr:row>0</xdr:row>
      <xdr:rowOff>94010</xdr:rowOff>
    </xdr:from>
    <xdr:to>
      <xdr:col>1</xdr:col>
      <xdr:colOff>984250</xdr:colOff>
      <xdr:row>3</xdr:row>
      <xdr:rowOff>148168</xdr:rowOff>
    </xdr:to>
    <xdr:pic>
      <xdr:nvPicPr>
        <xdr:cNvPr id="4" name="Imagem 3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90" y="94010"/>
          <a:ext cx="1466943" cy="7844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104776</xdr:rowOff>
    </xdr:from>
    <xdr:to>
      <xdr:col>1</xdr:col>
      <xdr:colOff>952500</xdr:colOff>
      <xdr:row>3</xdr:row>
      <xdr:rowOff>211667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04776"/>
          <a:ext cx="1629833" cy="8371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285752</xdr:colOff>
      <xdr:row>0</xdr:row>
      <xdr:rowOff>117475</xdr:rowOff>
    </xdr:from>
    <xdr:to>
      <xdr:col>1</xdr:col>
      <xdr:colOff>977349</xdr:colOff>
      <xdr:row>3</xdr:row>
      <xdr:rowOff>173935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2" y="117475"/>
          <a:ext cx="1528140" cy="801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285752</xdr:colOff>
      <xdr:row>0</xdr:row>
      <xdr:rowOff>117475</xdr:rowOff>
    </xdr:from>
    <xdr:to>
      <xdr:col>1</xdr:col>
      <xdr:colOff>1002197</xdr:colOff>
      <xdr:row>3</xdr:row>
      <xdr:rowOff>173935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2" y="117475"/>
          <a:ext cx="1552988" cy="801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269187</xdr:colOff>
      <xdr:row>0</xdr:row>
      <xdr:rowOff>92627</xdr:rowOff>
    </xdr:from>
    <xdr:to>
      <xdr:col>1</xdr:col>
      <xdr:colOff>985632</xdr:colOff>
      <xdr:row>3</xdr:row>
      <xdr:rowOff>207065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187" y="92627"/>
          <a:ext cx="1552988" cy="8598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416277</xdr:colOff>
      <xdr:row>0</xdr:row>
      <xdr:rowOff>105833</xdr:rowOff>
    </xdr:from>
    <xdr:to>
      <xdr:col>1</xdr:col>
      <xdr:colOff>990600</xdr:colOff>
      <xdr:row>3</xdr:row>
      <xdr:rowOff>95250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77" y="105833"/>
          <a:ext cx="1412523" cy="7323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285751</xdr:colOff>
      <xdr:row>0</xdr:row>
      <xdr:rowOff>117475</xdr:rowOff>
    </xdr:from>
    <xdr:to>
      <xdr:col>1</xdr:col>
      <xdr:colOff>1057275</xdr:colOff>
      <xdr:row>3</xdr:row>
      <xdr:rowOff>161925</xdr:rowOff>
    </xdr:to>
    <xdr:pic>
      <xdr:nvPicPr>
        <xdr:cNvPr id="7" name="Imagem 6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17475"/>
          <a:ext cx="1609724" cy="787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273401</xdr:colOff>
      <xdr:row>0</xdr:row>
      <xdr:rowOff>1</xdr:rowOff>
    </xdr:from>
    <xdr:to>
      <xdr:col>1</xdr:col>
      <xdr:colOff>1133474</xdr:colOff>
      <xdr:row>3</xdr:row>
      <xdr:rowOff>209551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401" y="1"/>
          <a:ext cx="1698273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189748</xdr:colOff>
      <xdr:row>0</xdr:row>
      <xdr:rowOff>8282</xdr:rowOff>
    </xdr:from>
    <xdr:to>
      <xdr:col>1</xdr:col>
      <xdr:colOff>923925</xdr:colOff>
      <xdr:row>3</xdr:row>
      <xdr:rowOff>200025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48" y="8282"/>
          <a:ext cx="1572377" cy="9346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241515</xdr:colOff>
      <xdr:row>0</xdr:row>
      <xdr:rowOff>41415</xdr:rowOff>
    </xdr:from>
    <xdr:to>
      <xdr:col>1</xdr:col>
      <xdr:colOff>1085850</xdr:colOff>
      <xdr:row>3</xdr:row>
      <xdr:rowOff>152401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515" y="41415"/>
          <a:ext cx="1682535" cy="8539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241515</xdr:colOff>
      <xdr:row>0</xdr:row>
      <xdr:rowOff>41414</xdr:rowOff>
    </xdr:from>
    <xdr:to>
      <xdr:col>1</xdr:col>
      <xdr:colOff>1085850</xdr:colOff>
      <xdr:row>3</xdr:row>
      <xdr:rowOff>200025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515" y="41414"/>
          <a:ext cx="1682535" cy="9015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K25"/>
  <sheetViews>
    <sheetView showGridLines="0" tabSelected="1" zoomScale="115" zoomScaleNormal="115" workbookViewId="0">
      <selection activeCell="F18" sqref="F18"/>
    </sheetView>
  </sheetViews>
  <sheetFormatPr defaultColWidth="9.140625" defaultRowHeight="17.25" x14ac:dyDescent="0.25"/>
  <cols>
    <col min="1" max="1" width="5.140625" style="107" customWidth="1"/>
    <col min="2" max="2" width="7" style="107" customWidth="1"/>
    <col min="3" max="3" width="52.5703125" style="107" customWidth="1"/>
    <col min="4" max="4" width="26" style="108" customWidth="1"/>
    <col min="5" max="5" width="25.140625" style="107" customWidth="1"/>
    <col min="6" max="6" width="20.5703125" style="107" customWidth="1"/>
    <col min="7" max="7" width="26.140625" style="107" bestFit="1" customWidth="1"/>
    <col min="8" max="16384" width="9.140625" style="107"/>
  </cols>
  <sheetData>
    <row r="1" spans="2:11" s="90" customFormat="1" ht="17.25" customHeight="1" x14ac:dyDescent="0.25">
      <c r="D1" s="103"/>
    </row>
    <row r="2" spans="2:11" s="90" customFormat="1" ht="17.25" customHeight="1" x14ac:dyDescent="0.25">
      <c r="D2" s="103"/>
    </row>
    <row r="3" spans="2:11" ht="34.5" customHeight="1" x14ac:dyDescent="0.25">
      <c r="B3" s="127" t="s">
        <v>201</v>
      </c>
      <c r="C3" s="128"/>
      <c r="D3" s="128"/>
      <c r="E3" s="128"/>
      <c r="F3" s="128"/>
      <c r="G3" s="129"/>
    </row>
    <row r="4" spans="2:11" s="108" customFormat="1" ht="69" x14ac:dyDescent="0.25">
      <c r="B4" s="91" t="s">
        <v>124</v>
      </c>
      <c r="C4" s="102" t="s">
        <v>119</v>
      </c>
      <c r="D4" s="102" t="s">
        <v>189</v>
      </c>
      <c r="E4" s="102" t="s">
        <v>190</v>
      </c>
      <c r="F4" s="91" t="s">
        <v>161</v>
      </c>
      <c r="G4" s="91" t="s">
        <v>195</v>
      </c>
    </row>
    <row r="5" spans="2:11" s="112" customFormat="1" x14ac:dyDescent="0.25">
      <c r="B5" s="105">
        <v>1</v>
      </c>
      <c r="C5" s="109" t="s">
        <v>144</v>
      </c>
      <c r="D5" s="110">
        <v>2</v>
      </c>
      <c r="E5" s="111">
        <v>4473.95</v>
      </c>
      <c r="F5" s="106">
        <f t="shared" ref="F5:F23" si="0">D5*E5</f>
        <v>8947.9</v>
      </c>
      <c r="G5" s="106">
        <v>69.78</v>
      </c>
    </row>
    <row r="6" spans="2:11" s="113" customFormat="1" x14ac:dyDescent="0.25">
      <c r="B6" s="92">
        <v>5</v>
      </c>
      <c r="C6" s="109" t="s">
        <v>145</v>
      </c>
      <c r="D6" s="110">
        <v>1</v>
      </c>
      <c r="E6" s="111">
        <v>10696.52</v>
      </c>
      <c r="F6" s="106">
        <f t="shared" si="0"/>
        <v>10696.52</v>
      </c>
      <c r="G6" s="106">
        <v>69.83</v>
      </c>
    </row>
    <row r="7" spans="2:11" s="112" customFormat="1" x14ac:dyDescent="0.25">
      <c r="B7" s="105">
        <v>7</v>
      </c>
      <c r="C7" s="109" t="s">
        <v>146</v>
      </c>
      <c r="D7" s="110">
        <v>1</v>
      </c>
      <c r="E7" s="111">
        <v>4501.51</v>
      </c>
      <c r="F7" s="106">
        <f t="shared" si="0"/>
        <v>4501.51</v>
      </c>
      <c r="G7" s="106">
        <v>71.53</v>
      </c>
    </row>
    <row r="8" spans="2:11" s="112" customFormat="1" x14ac:dyDescent="0.25">
      <c r="B8" s="105">
        <v>8</v>
      </c>
      <c r="C8" s="109" t="s">
        <v>147</v>
      </c>
      <c r="D8" s="110">
        <v>1</v>
      </c>
      <c r="E8" s="111">
        <v>4679.4399999999996</v>
      </c>
      <c r="F8" s="106">
        <f t="shared" si="0"/>
        <v>4679.4399999999996</v>
      </c>
      <c r="G8" s="106">
        <v>69.819999999999993</v>
      </c>
      <c r="J8" s="114"/>
      <c r="K8" s="114"/>
    </row>
    <row r="9" spans="2:11" s="112" customFormat="1" x14ac:dyDescent="0.25">
      <c r="B9" s="105">
        <v>12</v>
      </c>
      <c r="C9" s="109" t="s">
        <v>148</v>
      </c>
      <c r="D9" s="110">
        <v>1</v>
      </c>
      <c r="E9" s="111">
        <v>3963.37</v>
      </c>
      <c r="F9" s="106">
        <f t="shared" si="0"/>
        <v>3963.37</v>
      </c>
      <c r="G9" s="106">
        <v>69.819999999999993</v>
      </c>
    </row>
    <row r="10" spans="2:11" s="112" customFormat="1" x14ac:dyDescent="0.25">
      <c r="B10" s="105">
        <v>18</v>
      </c>
      <c r="C10" s="109" t="s">
        <v>149</v>
      </c>
      <c r="D10" s="110">
        <v>1</v>
      </c>
      <c r="E10" s="111">
        <v>4039.55</v>
      </c>
      <c r="F10" s="106">
        <f>D10*E10</f>
        <v>4039.55</v>
      </c>
      <c r="G10" s="106">
        <v>69.81</v>
      </c>
    </row>
    <row r="11" spans="2:11" s="112" customFormat="1" x14ac:dyDescent="0.25">
      <c r="B11" s="105">
        <v>24</v>
      </c>
      <c r="C11" s="109" t="s">
        <v>150</v>
      </c>
      <c r="D11" s="110">
        <v>1</v>
      </c>
      <c r="E11" s="111">
        <v>4965.68</v>
      </c>
      <c r="F11" s="106">
        <f t="shared" si="0"/>
        <v>4965.68</v>
      </c>
      <c r="G11" s="106">
        <v>69.819999999999993</v>
      </c>
    </row>
    <row r="12" spans="2:11" s="112" customFormat="1" x14ac:dyDescent="0.25">
      <c r="B12" s="105">
        <v>25</v>
      </c>
      <c r="C12" s="109" t="s">
        <v>151</v>
      </c>
      <c r="D12" s="110">
        <v>1</v>
      </c>
      <c r="E12" s="111">
        <v>4724.3900000000003</v>
      </c>
      <c r="F12" s="106">
        <f t="shared" si="0"/>
        <v>4724.3900000000003</v>
      </c>
      <c r="G12" s="106">
        <v>69.72</v>
      </c>
    </row>
    <row r="13" spans="2:11" s="112" customFormat="1" x14ac:dyDescent="0.25">
      <c r="B13" s="105">
        <v>25</v>
      </c>
      <c r="C13" s="109" t="s">
        <v>207</v>
      </c>
      <c r="D13" s="110">
        <v>1</v>
      </c>
      <c r="E13" s="111">
        <v>5357.57</v>
      </c>
      <c r="F13" s="106">
        <f t="shared" si="0"/>
        <v>5357.57</v>
      </c>
      <c r="G13" s="106">
        <v>69.709999999999994</v>
      </c>
    </row>
    <row r="14" spans="2:11" s="112" customFormat="1" x14ac:dyDescent="0.25">
      <c r="B14" s="105">
        <v>25</v>
      </c>
      <c r="C14" s="109" t="s">
        <v>208</v>
      </c>
      <c r="D14" s="110">
        <v>1</v>
      </c>
      <c r="E14" s="111">
        <v>5990.76</v>
      </c>
      <c r="F14" s="106">
        <f>E14</f>
        <v>5990.76</v>
      </c>
      <c r="G14" s="106">
        <v>69.72</v>
      </c>
    </row>
    <row r="15" spans="2:11" s="112" customFormat="1" x14ac:dyDescent="0.25">
      <c r="B15" s="105">
        <v>27</v>
      </c>
      <c r="C15" s="109" t="s">
        <v>152</v>
      </c>
      <c r="D15" s="110">
        <v>1</v>
      </c>
      <c r="E15" s="111">
        <v>4054.77</v>
      </c>
      <c r="F15" s="106">
        <f t="shared" si="0"/>
        <v>4054.77</v>
      </c>
      <c r="G15" s="106">
        <v>69.819999999999993</v>
      </c>
    </row>
    <row r="16" spans="2:11" s="112" customFormat="1" x14ac:dyDescent="0.25">
      <c r="B16" s="105">
        <v>32</v>
      </c>
      <c r="C16" s="109" t="s">
        <v>153</v>
      </c>
      <c r="D16" s="110">
        <v>2</v>
      </c>
      <c r="E16" s="111">
        <v>4897.08</v>
      </c>
      <c r="F16" s="106">
        <f>D16*E16</f>
        <v>9794.16</v>
      </c>
      <c r="G16" s="106">
        <v>70.52</v>
      </c>
      <c r="I16" s="114"/>
    </row>
    <row r="17" spans="2:11" s="112" customFormat="1" x14ac:dyDescent="0.25">
      <c r="B17" s="105">
        <v>36</v>
      </c>
      <c r="C17" s="109" t="s">
        <v>154</v>
      </c>
      <c r="D17" s="110">
        <v>1</v>
      </c>
      <c r="E17" s="111">
        <v>5014.42</v>
      </c>
      <c r="F17" s="106">
        <f t="shared" si="0"/>
        <v>5014.42</v>
      </c>
      <c r="G17" s="106">
        <v>70.52</v>
      </c>
      <c r="I17" s="114"/>
    </row>
    <row r="18" spans="2:11" s="112" customFormat="1" x14ac:dyDescent="0.25">
      <c r="B18" s="105">
        <v>44</v>
      </c>
      <c r="C18" s="109" t="s">
        <v>155</v>
      </c>
      <c r="D18" s="110">
        <v>1</v>
      </c>
      <c r="E18" s="111">
        <v>7631.53</v>
      </c>
      <c r="F18" s="106">
        <f t="shared" si="0"/>
        <v>7631.53</v>
      </c>
      <c r="G18" s="106">
        <v>70.53</v>
      </c>
    </row>
    <row r="19" spans="2:11" s="112" customFormat="1" x14ac:dyDescent="0.25">
      <c r="B19" s="105">
        <v>46</v>
      </c>
      <c r="C19" s="109" t="s">
        <v>156</v>
      </c>
      <c r="D19" s="110">
        <v>1</v>
      </c>
      <c r="E19" s="111">
        <v>5431</v>
      </c>
      <c r="F19" s="106">
        <f t="shared" si="0"/>
        <v>5431</v>
      </c>
      <c r="G19" s="106">
        <v>69.819999999999993</v>
      </c>
    </row>
    <row r="20" spans="2:11" s="112" customFormat="1" x14ac:dyDescent="0.25">
      <c r="B20" s="105">
        <v>49</v>
      </c>
      <c r="C20" s="109" t="s">
        <v>157</v>
      </c>
      <c r="D20" s="110">
        <v>1</v>
      </c>
      <c r="E20" s="111">
        <v>6446.82</v>
      </c>
      <c r="F20" s="106">
        <f t="shared" si="0"/>
        <v>6446.82</v>
      </c>
      <c r="G20" s="106">
        <v>69.819999999999993</v>
      </c>
      <c r="J20" s="114"/>
      <c r="K20" s="114"/>
    </row>
    <row r="21" spans="2:11" s="112" customFormat="1" x14ac:dyDescent="0.25">
      <c r="B21" s="105">
        <v>50</v>
      </c>
      <c r="C21" s="109" t="s">
        <v>158</v>
      </c>
      <c r="D21" s="110">
        <v>1</v>
      </c>
      <c r="E21" s="111">
        <v>4305.6099999999997</v>
      </c>
      <c r="F21" s="106">
        <f t="shared" si="0"/>
        <v>4305.6099999999997</v>
      </c>
      <c r="G21" s="106">
        <v>69.989999999999995</v>
      </c>
    </row>
    <row r="22" spans="2:11" s="112" customFormat="1" x14ac:dyDescent="0.25">
      <c r="B22" s="105">
        <v>52</v>
      </c>
      <c r="C22" s="109" t="s">
        <v>159</v>
      </c>
      <c r="D22" s="110">
        <v>1</v>
      </c>
      <c r="E22" s="111">
        <v>13788.21</v>
      </c>
      <c r="F22" s="106">
        <f t="shared" si="0"/>
        <v>13788.21</v>
      </c>
      <c r="G22" s="106">
        <v>69.819999999999993</v>
      </c>
    </row>
    <row r="23" spans="2:11" s="112" customFormat="1" x14ac:dyDescent="0.25">
      <c r="B23" s="105">
        <v>57</v>
      </c>
      <c r="C23" s="109" t="s">
        <v>160</v>
      </c>
      <c r="D23" s="110">
        <v>2</v>
      </c>
      <c r="E23" s="111">
        <v>4144.22</v>
      </c>
      <c r="F23" s="106">
        <f t="shared" si="0"/>
        <v>8288.44</v>
      </c>
      <c r="G23" s="106">
        <v>69.78</v>
      </c>
    </row>
    <row r="24" spans="2:11" s="112" customFormat="1" x14ac:dyDescent="0.25">
      <c r="D24" s="115"/>
    </row>
    <row r="25" spans="2:11" s="112" customFormat="1" x14ac:dyDescent="0.25">
      <c r="D25" s="115"/>
    </row>
  </sheetData>
  <mergeCells count="1">
    <mergeCell ref="B3:G3"/>
  </mergeCells>
  <pageMargins left="0.51181102362204722" right="0.51181102362204722" top="0.59055118110236227" bottom="0.59055118110236227" header="0.31496062992125984" footer="0.31496062992125984"/>
  <pageSetup paperSize="9" scale="91" fitToHeight="0" orientation="landscape" r:id="rId1"/>
  <headerFooter>
    <oddHeader>&amp;A</oddHeader>
    <oddFooter>&amp;A&amp;RPágina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6" zoomScale="90" zoomScaleNormal="90" workbookViewId="0">
      <selection activeCell="M9" sqref="M9:M10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132" t="s">
        <v>19</v>
      </c>
      <c r="D1" s="133"/>
      <c r="E1" s="133"/>
      <c r="F1" s="133"/>
      <c r="G1" s="133"/>
      <c r="H1" s="133"/>
      <c r="I1" s="134"/>
    </row>
    <row r="2" spans="1:9" ht="19.5" customHeight="1" x14ac:dyDescent="0.25">
      <c r="A2" s="47"/>
      <c r="B2" s="4"/>
      <c r="C2" s="135" t="s">
        <v>118</v>
      </c>
      <c r="D2" s="136"/>
      <c r="E2" s="136"/>
      <c r="F2" s="136"/>
      <c r="G2" s="136"/>
      <c r="H2" s="136"/>
      <c r="I2" s="137"/>
    </row>
    <row r="3" spans="1:9" ht="19.5" customHeight="1" x14ac:dyDescent="0.25">
      <c r="A3" s="47"/>
      <c r="B3" s="4"/>
      <c r="C3" s="135" t="s">
        <v>131</v>
      </c>
      <c r="D3" s="136"/>
      <c r="E3" s="136"/>
      <c r="F3" s="136"/>
      <c r="G3" s="136"/>
      <c r="H3" s="136"/>
      <c r="I3" s="137"/>
    </row>
    <row r="4" spans="1:9" ht="19.5" customHeight="1" thickBot="1" x14ac:dyDescent="0.3">
      <c r="A4" s="47"/>
      <c r="B4" s="4"/>
      <c r="C4" s="152" t="s">
        <v>71</v>
      </c>
      <c r="D4" s="153"/>
      <c r="E4" s="153"/>
      <c r="F4" s="153"/>
      <c r="G4" s="153"/>
      <c r="H4" s="153"/>
      <c r="I4" s="154"/>
    </row>
    <row r="5" spans="1:9" ht="18" customHeight="1" thickBot="1" x14ac:dyDescent="0.3">
      <c r="A5" s="155" t="s">
        <v>70</v>
      </c>
      <c r="B5" s="156"/>
      <c r="C5" s="156"/>
      <c r="D5" s="156"/>
      <c r="E5" s="156"/>
      <c r="F5" s="156"/>
      <c r="G5" s="156"/>
      <c r="H5" s="156"/>
      <c r="I5" s="157"/>
    </row>
    <row r="6" spans="1:9" x14ac:dyDescent="0.25">
      <c r="A6" s="148" t="s">
        <v>39</v>
      </c>
      <c r="B6" s="149"/>
      <c r="C6" s="149"/>
      <c r="D6" s="149"/>
      <c r="E6" s="150" t="s">
        <v>202</v>
      </c>
      <c r="F6" s="150"/>
      <c r="G6" s="150"/>
      <c r="H6" s="150"/>
      <c r="I6" s="151"/>
    </row>
    <row r="7" spans="1:9" x14ac:dyDescent="0.25">
      <c r="A7" s="142" t="s">
        <v>54</v>
      </c>
      <c r="B7" s="143"/>
      <c r="C7" s="143"/>
      <c r="D7" s="143"/>
      <c r="E7" s="144" t="s">
        <v>115</v>
      </c>
      <c r="F7" s="144"/>
      <c r="G7" s="144"/>
      <c r="H7" s="144"/>
      <c r="I7" s="145"/>
    </row>
    <row r="8" spans="1:9" x14ac:dyDescent="0.25">
      <c r="A8" s="138" t="s">
        <v>30</v>
      </c>
      <c r="B8" s="139"/>
      <c r="C8" s="139"/>
      <c r="D8" s="139"/>
      <c r="E8" s="140" t="s">
        <v>113</v>
      </c>
      <c r="F8" s="140"/>
      <c r="G8" s="140"/>
      <c r="H8" s="140"/>
      <c r="I8" s="141"/>
    </row>
    <row r="9" spans="1:9" x14ac:dyDescent="0.25">
      <c r="A9" s="142" t="s">
        <v>129</v>
      </c>
      <c r="B9" s="143"/>
      <c r="C9" s="143"/>
      <c r="D9" s="143"/>
      <c r="E9" s="144" t="s">
        <v>168</v>
      </c>
      <c r="F9" s="144"/>
      <c r="G9" s="144"/>
      <c r="H9" s="144"/>
      <c r="I9" s="145"/>
    </row>
    <row r="10" spans="1:9" x14ac:dyDescent="0.25">
      <c r="A10" s="138" t="s">
        <v>50</v>
      </c>
      <c r="B10" s="139"/>
      <c r="C10" s="139"/>
      <c r="D10" s="139"/>
      <c r="E10" s="146" t="s">
        <v>116</v>
      </c>
      <c r="F10" s="146"/>
      <c r="G10" s="146"/>
      <c r="H10" s="146"/>
      <c r="I10" s="147"/>
    </row>
    <row r="11" spans="1:9" x14ac:dyDescent="0.25">
      <c r="A11" s="142" t="s">
        <v>53</v>
      </c>
      <c r="B11" s="143"/>
      <c r="C11" s="143"/>
      <c r="D11" s="143"/>
      <c r="E11" s="144" t="s">
        <v>116</v>
      </c>
      <c r="F11" s="144"/>
      <c r="G11" s="144"/>
      <c r="H11" s="144"/>
      <c r="I11" s="145"/>
    </row>
    <row r="12" spans="1:9" x14ac:dyDescent="0.25">
      <c r="A12" s="138" t="s">
        <v>55</v>
      </c>
      <c r="B12" s="139"/>
      <c r="C12" s="139"/>
      <c r="D12" s="139"/>
      <c r="E12" s="158" t="s">
        <v>112</v>
      </c>
      <c r="F12" s="158"/>
      <c r="G12" s="158"/>
      <c r="H12" s="158"/>
      <c r="I12" s="159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291" t="s">
        <v>116</v>
      </c>
      <c r="I13" s="292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293" t="s">
        <v>116</v>
      </c>
      <c r="I14" s="294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295" t="s">
        <v>33</v>
      </c>
      <c r="I15" s="292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296" t="s">
        <v>203</v>
      </c>
      <c r="I16" s="297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175" t="s">
        <v>23</v>
      </c>
      <c r="C18" s="175"/>
      <c r="D18" s="175"/>
      <c r="E18" s="175"/>
      <c r="F18" s="175"/>
      <c r="G18" s="175"/>
      <c r="H18" s="176" t="s">
        <v>40</v>
      </c>
      <c r="I18" s="177"/>
    </row>
    <row r="19" spans="1:10" x14ac:dyDescent="0.25">
      <c r="A19" s="53" t="s">
        <v>1</v>
      </c>
      <c r="B19" s="178" t="s">
        <v>44</v>
      </c>
      <c r="C19" s="178"/>
      <c r="D19" s="178"/>
      <c r="E19" s="178"/>
      <c r="F19" s="178"/>
      <c r="G19" s="178"/>
      <c r="H19" s="179" t="s">
        <v>169</v>
      </c>
      <c r="I19" s="180"/>
    </row>
    <row r="20" spans="1:10" x14ac:dyDescent="0.25">
      <c r="A20" s="54" t="s">
        <v>3</v>
      </c>
      <c r="B20" s="166" t="s">
        <v>130</v>
      </c>
      <c r="C20" s="166"/>
      <c r="D20" s="166"/>
      <c r="E20" s="166"/>
      <c r="F20" s="166"/>
      <c r="G20" s="166"/>
      <c r="H20" s="167">
        <v>1621</v>
      </c>
      <c r="I20" s="168"/>
    </row>
    <row r="21" spans="1:10" x14ac:dyDescent="0.25">
      <c r="A21" s="56" t="s">
        <v>5</v>
      </c>
      <c r="B21" s="169" t="s">
        <v>46</v>
      </c>
      <c r="C21" s="170"/>
      <c r="D21" s="170"/>
      <c r="E21" s="170"/>
      <c r="F21" s="170"/>
      <c r="G21" s="170"/>
      <c r="H21" s="171">
        <v>1659.47</v>
      </c>
      <c r="I21" s="172"/>
    </row>
    <row r="22" spans="1:10" x14ac:dyDescent="0.25">
      <c r="A22" s="52" t="s">
        <v>27</v>
      </c>
      <c r="B22" s="175" t="s">
        <v>6</v>
      </c>
      <c r="C22" s="175"/>
      <c r="D22" s="175"/>
      <c r="E22" s="175"/>
      <c r="F22" s="175"/>
      <c r="G22" s="175"/>
      <c r="H22" s="173">
        <v>46023</v>
      </c>
      <c r="I22" s="174"/>
    </row>
    <row r="23" spans="1:10" x14ac:dyDescent="0.25">
      <c r="A23" s="53" t="s">
        <v>28</v>
      </c>
      <c r="B23" s="160" t="s">
        <v>29</v>
      </c>
      <c r="C23" s="160"/>
      <c r="D23" s="160"/>
      <c r="E23" s="160" t="s">
        <v>132</v>
      </c>
      <c r="F23" s="160"/>
      <c r="G23" s="160"/>
      <c r="H23" s="160" t="s">
        <v>51</v>
      </c>
      <c r="I23" s="161"/>
    </row>
    <row r="24" spans="1:10" x14ac:dyDescent="0.25">
      <c r="A24" s="52" t="s">
        <v>31</v>
      </c>
      <c r="B24" s="162">
        <v>0.06</v>
      </c>
      <c r="C24" s="162"/>
      <c r="D24" s="162"/>
      <c r="E24" s="163">
        <v>44</v>
      </c>
      <c r="F24" s="163"/>
      <c r="G24" s="163"/>
      <c r="H24" s="164">
        <v>4</v>
      </c>
      <c r="I24" s="165"/>
    </row>
    <row r="25" spans="1:10" x14ac:dyDescent="0.25">
      <c r="A25" s="53" t="s">
        <v>32</v>
      </c>
      <c r="B25" s="160" t="s">
        <v>49</v>
      </c>
      <c r="C25" s="160"/>
      <c r="D25" s="160"/>
      <c r="E25" s="160" t="s">
        <v>47</v>
      </c>
      <c r="F25" s="160"/>
      <c r="G25" s="160"/>
      <c r="H25" s="189" t="s">
        <v>48</v>
      </c>
      <c r="I25" s="190"/>
    </row>
    <row r="26" spans="1:10" x14ac:dyDescent="0.25">
      <c r="A26" s="52" t="s">
        <v>34</v>
      </c>
      <c r="B26" s="163" t="s">
        <v>18</v>
      </c>
      <c r="C26" s="163"/>
      <c r="D26" s="163"/>
      <c r="E26" s="163">
        <v>1</v>
      </c>
      <c r="F26" s="163"/>
      <c r="G26" s="163"/>
      <c r="H26" s="194">
        <v>1</v>
      </c>
      <c r="I26" s="195"/>
    </row>
    <row r="27" spans="1:10" ht="16.5" thickBot="1" x14ac:dyDescent="0.3">
      <c r="A27" s="196"/>
      <c r="B27" s="197"/>
      <c r="C27" s="197"/>
      <c r="D27" s="197"/>
      <c r="E27" s="197"/>
      <c r="F27" s="197"/>
      <c r="G27" s="197"/>
      <c r="H27" s="197"/>
      <c r="I27" s="198"/>
    </row>
    <row r="28" spans="1:10" ht="16.5" thickBot="1" x14ac:dyDescent="0.3">
      <c r="A28" s="191" t="s">
        <v>72</v>
      </c>
      <c r="B28" s="192"/>
      <c r="C28" s="192"/>
      <c r="D28" s="192"/>
      <c r="E28" s="192"/>
      <c r="F28" s="192"/>
      <c r="G28" s="192"/>
      <c r="H28" s="192"/>
      <c r="I28" s="193"/>
    </row>
    <row r="29" spans="1:10" x14ac:dyDescent="0.25">
      <c r="A29" s="181" t="s">
        <v>21</v>
      </c>
      <c r="B29" s="182"/>
      <c r="C29" s="182"/>
      <c r="D29" s="182"/>
      <c r="E29" s="182"/>
      <c r="F29" s="182"/>
      <c r="G29" s="182"/>
      <c r="H29" s="182" t="s">
        <v>67</v>
      </c>
      <c r="I29" s="183"/>
    </row>
    <row r="30" spans="1:10" x14ac:dyDescent="0.25">
      <c r="A30" s="56" t="s">
        <v>0</v>
      </c>
      <c r="B30" s="184" t="s">
        <v>7</v>
      </c>
      <c r="C30" s="185"/>
      <c r="D30" s="185"/>
      <c r="E30" s="185"/>
      <c r="F30" s="185"/>
      <c r="G30" s="186"/>
      <c r="H30" s="187">
        <f>H21</f>
        <v>1659.47</v>
      </c>
      <c r="I30" s="188"/>
      <c r="J30" s="117"/>
    </row>
    <row r="31" spans="1:10" x14ac:dyDescent="0.25">
      <c r="A31" s="57" t="s">
        <v>1</v>
      </c>
      <c r="B31" s="199" t="s">
        <v>41</v>
      </c>
      <c r="C31" s="200"/>
      <c r="D31" s="200"/>
      <c r="E31" s="200"/>
      <c r="F31" s="200"/>
      <c r="G31" s="201"/>
      <c r="H31" s="187"/>
      <c r="I31" s="188"/>
    </row>
    <row r="32" spans="1:10" x14ac:dyDescent="0.25">
      <c r="A32" s="56" t="s">
        <v>3</v>
      </c>
      <c r="B32" s="184" t="s">
        <v>211</v>
      </c>
      <c r="C32" s="185"/>
      <c r="D32" s="185"/>
      <c r="E32" s="185"/>
      <c r="F32" s="185"/>
      <c r="G32" s="186"/>
      <c r="H32" s="205">
        <f>H20*0.2</f>
        <v>324.20000000000005</v>
      </c>
      <c r="I32" s="206"/>
    </row>
    <row r="33" spans="1:9" x14ac:dyDescent="0.25">
      <c r="A33" s="57" t="s">
        <v>5</v>
      </c>
      <c r="B33" s="199" t="s">
        <v>42</v>
      </c>
      <c r="C33" s="200"/>
      <c r="D33" s="200"/>
      <c r="E33" s="200"/>
      <c r="F33" s="200"/>
      <c r="G33" s="201"/>
      <c r="H33" s="187"/>
      <c r="I33" s="188"/>
    </row>
    <row r="34" spans="1:9" x14ac:dyDescent="0.25">
      <c r="A34" s="57" t="s">
        <v>27</v>
      </c>
      <c r="B34" s="199" t="s">
        <v>63</v>
      </c>
      <c r="C34" s="200"/>
      <c r="D34" s="200"/>
      <c r="E34" s="200"/>
      <c r="F34" s="200"/>
      <c r="G34" s="201"/>
      <c r="H34" s="187"/>
      <c r="I34" s="188"/>
    </row>
    <row r="35" spans="1:9" x14ac:dyDescent="0.25">
      <c r="A35" s="57" t="s">
        <v>28</v>
      </c>
      <c r="B35" s="199" t="s">
        <v>43</v>
      </c>
      <c r="C35" s="200"/>
      <c r="D35" s="200"/>
      <c r="E35" s="200"/>
      <c r="F35" s="200"/>
      <c r="G35" s="201"/>
      <c r="H35" s="187"/>
      <c r="I35" s="188"/>
    </row>
    <row r="36" spans="1:9" x14ac:dyDescent="0.25">
      <c r="A36" s="54" t="s">
        <v>31</v>
      </c>
      <c r="B36" s="202" t="s">
        <v>64</v>
      </c>
      <c r="C36" s="203"/>
      <c r="D36" s="203"/>
      <c r="E36" s="203"/>
      <c r="F36" s="203"/>
      <c r="G36" s="204"/>
      <c r="H36" s="187"/>
      <c r="I36" s="188"/>
    </row>
    <row r="37" spans="1:9" x14ac:dyDescent="0.25">
      <c r="A37" s="54" t="s">
        <v>32</v>
      </c>
      <c r="B37" s="202" t="s">
        <v>61</v>
      </c>
      <c r="C37" s="203"/>
      <c r="D37" s="203"/>
      <c r="E37" s="203"/>
      <c r="F37" s="203"/>
      <c r="G37" s="204"/>
      <c r="H37" s="215"/>
      <c r="I37" s="216"/>
    </row>
    <row r="38" spans="1:9" x14ac:dyDescent="0.25">
      <c r="A38" s="217" t="s">
        <v>62</v>
      </c>
      <c r="B38" s="218"/>
      <c r="C38" s="218"/>
      <c r="D38" s="218"/>
      <c r="E38" s="218"/>
      <c r="F38" s="218"/>
      <c r="G38" s="218"/>
      <c r="H38" s="219">
        <f>SUM(H30:H37)</f>
        <v>1983.67</v>
      </c>
      <c r="I38" s="220"/>
    </row>
    <row r="39" spans="1:9" ht="16.5" thickBot="1" x14ac:dyDescent="0.3">
      <c r="A39" s="196"/>
      <c r="B39" s="197"/>
      <c r="C39" s="197"/>
      <c r="D39" s="197"/>
      <c r="E39" s="197"/>
      <c r="F39" s="197"/>
      <c r="G39" s="197"/>
      <c r="H39" s="197"/>
      <c r="I39" s="198"/>
    </row>
    <row r="40" spans="1:9" ht="16.5" thickBot="1" x14ac:dyDescent="0.3">
      <c r="A40" s="191" t="s">
        <v>73</v>
      </c>
      <c r="B40" s="192"/>
      <c r="C40" s="192"/>
      <c r="D40" s="192"/>
      <c r="E40" s="192"/>
      <c r="F40" s="192"/>
      <c r="G40" s="192"/>
      <c r="H40" s="192"/>
      <c r="I40" s="193"/>
    </row>
    <row r="41" spans="1:9" x14ac:dyDescent="0.25">
      <c r="A41" s="207" t="s">
        <v>74</v>
      </c>
      <c r="B41" s="208"/>
      <c r="C41" s="208"/>
      <c r="D41" s="208"/>
      <c r="E41" s="208"/>
      <c r="F41" s="208"/>
      <c r="G41" s="208"/>
      <c r="H41" s="208"/>
      <c r="I41" s="209"/>
    </row>
    <row r="42" spans="1:9" x14ac:dyDescent="0.25">
      <c r="A42" s="210" t="s">
        <v>21</v>
      </c>
      <c r="B42" s="211"/>
      <c r="C42" s="211"/>
      <c r="D42" s="211"/>
      <c r="E42" s="211"/>
      <c r="F42" s="211"/>
      <c r="G42" s="212"/>
      <c r="H42" s="213" t="s">
        <v>67</v>
      </c>
      <c r="I42" s="214"/>
    </row>
    <row r="43" spans="1:9" x14ac:dyDescent="0.25">
      <c r="A43" s="224" t="s">
        <v>45</v>
      </c>
      <c r="B43" s="225"/>
      <c r="C43" s="225"/>
      <c r="D43" s="225"/>
      <c r="E43" s="225"/>
      <c r="F43" s="225"/>
      <c r="G43" s="226"/>
      <c r="H43" s="123" t="s">
        <v>9</v>
      </c>
      <c r="I43" s="58" t="s">
        <v>24</v>
      </c>
    </row>
    <row r="44" spans="1:9" x14ac:dyDescent="0.25">
      <c r="A44" s="56" t="s">
        <v>0</v>
      </c>
      <c r="B44" s="202" t="s">
        <v>75</v>
      </c>
      <c r="C44" s="203"/>
      <c r="D44" s="203"/>
      <c r="E44" s="203"/>
      <c r="F44" s="203"/>
      <c r="G44" s="204"/>
      <c r="H44" s="12">
        <v>8.3299999999999999E-2</v>
      </c>
      <c r="I44" s="59">
        <f>H44*($H$38)</f>
        <v>165.239711</v>
      </c>
    </row>
    <row r="45" spans="1:9" x14ac:dyDescent="0.25">
      <c r="A45" s="56" t="s">
        <v>1</v>
      </c>
      <c r="B45" s="202" t="s">
        <v>76</v>
      </c>
      <c r="C45" s="203"/>
      <c r="D45" s="203"/>
      <c r="E45" s="203"/>
      <c r="F45" s="203"/>
      <c r="G45" s="204"/>
      <c r="H45" s="12">
        <v>0.1111</v>
      </c>
      <c r="I45" s="59">
        <f>H45*($H$38)</f>
        <v>220.38573700000001</v>
      </c>
    </row>
    <row r="46" spans="1:9" x14ac:dyDescent="0.25">
      <c r="A46" s="217" t="s">
        <v>62</v>
      </c>
      <c r="B46" s="218"/>
      <c r="C46" s="218"/>
      <c r="D46" s="218"/>
      <c r="E46" s="218"/>
      <c r="F46" s="218"/>
      <c r="G46" s="218"/>
      <c r="H46" s="13">
        <f>SUM(H44:H45)</f>
        <v>0.19440000000000002</v>
      </c>
      <c r="I46" s="60">
        <f>SUM(I44:I45)</f>
        <v>385.62544800000001</v>
      </c>
    </row>
    <row r="47" spans="1:9" x14ac:dyDescent="0.25">
      <c r="A47" s="227"/>
      <c r="B47" s="228"/>
      <c r="C47" s="228"/>
      <c r="D47" s="228"/>
      <c r="E47" s="228"/>
      <c r="F47" s="228"/>
      <c r="G47" s="228"/>
      <c r="H47" s="228"/>
      <c r="I47" s="229"/>
    </row>
    <row r="48" spans="1:9" x14ac:dyDescent="0.25">
      <c r="A48" s="230" t="s">
        <v>77</v>
      </c>
      <c r="B48" s="231"/>
      <c r="C48" s="231"/>
      <c r="D48" s="231"/>
      <c r="E48" s="231"/>
      <c r="F48" s="231"/>
      <c r="G48" s="231"/>
      <c r="H48" s="231"/>
      <c r="I48" s="232"/>
    </row>
    <row r="49" spans="1:32" x14ac:dyDescent="0.25">
      <c r="A49" s="210" t="s">
        <v>21</v>
      </c>
      <c r="B49" s="211"/>
      <c r="C49" s="211"/>
      <c r="D49" s="211"/>
      <c r="E49" s="211"/>
      <c r="F49" s="211"/>
      <c r="G49" s="212"/>
      <c r="H49" s="213" t="s">
        <v>67</v>
      </c>
      <c r="I49" s="214"/>
    </row>
    <row r="50" spans="1:32" x14ac:dyDescent="0.25">
      <c r="A50" s="221" t="s">
        <v>45</v>
      </c>
      <c r="B50" s="222"/>
      <c r="C50" s="222"/>
      <c r="D50" s="222"/>
      <c r="E50" s="222"/>
      <c r="F50" s="222"/>
      <c r="G50" s="222"/>
      <c r="H50" s="123" t="s">
        <v>9</v>
      </c>
      <c r="I50" s="58" t="s">
        <v>24</v>
      </c>
    </row>
    <row r="51" spans="1:32" x14ac:dyDescent="0.25">
      <c r="A51" s="56" t="s">
        <v>0</v>
      </c>
      <c r="B51" s="223" t="s">
        <v>10</v>
      </c>
      <c r="C51" s="223"/>
      <c r="D51" s="223"/>
      <c r="E51" s="223"/>
      <c r="F51" s="223"/>
      <c r="G51" s="223"/>
      <c r="H51" s="14">
        <v>0.2</v>
      </c>
      <c r="I51" s="125">
        <f>H51*($I$46+$H$38)</f>
        <v>473.8590896</v>
      </c>
    </row>
    <row r="52" spans="1:32" x14ac:dyDescent="0.25">
      <c r="A52" s="56" t="s">
        <v>1</v>
      </c>
      <c r="B52" s="223" t="s">
        <v>11</v>
      </c>
      <c r="C52" s="223"/>
      <c r="D52" s="223"/>
      <c r="E52" s="223"/>
      <c r="F52" s="223"/>
      <c r="G52" s="223"/>
      <c r="H52" s="14">
        <v>1.4999999999999999E-2</v>
      </c>
      <c r="I52" s="125">
        <f t="shared" ref="I52:I58" si="0">H52*($I$46+$H$38)</f>
        <v>35.539431719999996</v>
      </c>
    </row>
    <row r="53" spans="1:32" x14ac:dyDescent="0.25">
      <c r="A53" s="56" t="s">
        <v>3</v>
      </c>
      <c r="B53" s="223" t="s">
        <v>12</v>
      </c>
      <c r="C53" s="223"/>
      <c r="D53" s="223"/>
      <c r="E53" s="223"/>
      <c r="F53" s="223"/>
      <c r="G53" s="223"/>
      <c r="H53" s="14">
        <v>0.01</v>
      </c>
      <c r="I53" s="125">
        <f t="shared" si="0"/>
        <v>23.692954479999997</v>
      </c>
    </row>
    <row r="54" spans="1:32" x14ac:dyDescent="0.25">
      <c r="A54" s="56" t="s">
        <v>5</v>
      </c>
      <c r="B54" s="223" t="s">
        <v>13</v>
      </c>
      <c r="C54" s="223"/>
      <c r="D54" s="223"/>
      <c r="E54" s="223"/>
      <c r="F54" s="223"/>
      <c r="G54" s="223"/>
      <c r="H54" s="14">
        <v>2E-3</v>
      </c>
      <c r="I54" s="125">
        <f t="shared" si="0"/>
        <v>4.7385908959999998</v>
      </c>
    </row>
    <row r="55" spans="1:32" x14ac:dyDescent="0.25">
      <c r="A55" s="56" t="s">
        <v>27</v>
      </c>
      <c r="B55" s="223" t="s">
        <v>14</v>
      </c>
      <c r="C55" s="223"/>
      <c r="D55" s="223"/>
      <c r="E55" s="223"/>
      <c r="F55" s="223"/>
      <c r="G55" s="223"/>
      <c r="H55" s="14">
        <v>2.5000000000000001E-2</v>
      </c>
      <c r="I55" s="125">
        <f t="shared" si="0"/>
        <v>59.232386200000001</v>
      </c>
    </row>
    <row r="56" spans="1:32" x14ac:dyDescent="0.25">
      <c r="A56" s="56" t="s">
        <v>28</v>
      </c>
      <c r="B56" s="223" t="s">
        <v>16</v>
      </c>
      <c r="C56" s="223"/>
      <c r="D56" s="223"/>
      <c r="E56" s="223"/>
      <c r="F56" s="223"/>
      <c r="G56" s="223"/>
      <c r="H56" s="14">
        <v>6.0000000000000001E-3</v>
      </c>
      <c r="I56" s="125">
        <f t="shared" si="0"/>
        <v>14.215772687999999</v>
      </c>
    </row>
    <row r="57" spans="1:32" s="2" customFormat="1" x14ac:dyDescent="0.25">
      <c r="A57" s="56" t="s">
        <v>31</v>
      </c>
      <c r="B57" s="166" t="s">
        <v>204</v>
      </c>
      <c r="C57" s="166"/>
      <c r="D57" s="166"/>
      <c r="E57" s="166"/>
      <c r="F57" s="166"/>
      <c r="G57" s="166"/>
      <c r="H57" s="126">
        <v>3.1283999999999999E-2</v>
      </c>
      <c r="I57" s="124">
        <f t="shared" si="0"/>
        <v>74.121038795231996</v>
      </c>
    </row>
    <row r="58" spans="1:32" x14ac:dyDescent="0.25">
      <c r="A58" s="56" t="s">
        <v>32</v>
      </c>
      <c r="B58" s="223" t="s">
        <v>15</v>
      </c>
      <c r="C58" s="223"/>
      <c r="D58" s="223"/>
      <c r="E58" s="223"/>
      <c r="F58" s="223"/>
      <c r="G58" s="223"/>
      <c r="H58" s="14">
        <v>0.08</v>
      </c>
      <c r="I58" s="125">
        <f t="shared" si="0"/>
        <v>189.54363583999998</v>
      </c>
    </row>
    <row r="59" spans="1:32" x14ac:dyDescent="0.25">
      <c r="A59" s="217" t="s">
        <v>62</v>
      </c>
      <c r="B59" s="218"/>
      <c r="C59" s="218"/>
      <c r="D59" s="218"/>
      <c r="E59" s="218"/>
      <c r="F59" s="218"/>
      <c r="G59" s="218"/>
      <c r="H59" s="15">
        <f>SUM(H51:H58)</f>
        <v>0.36928400000000006</v>
      </c>
      <c r="I59" s="61">
        <f>SUM(I51:I58)</f>
        <v>874.942900219232</v>
      </c>
    </row>
    <row r="60" spans="1:32" x14ac:dyDescent="0.25">
      <c r="A60" s="227"/>
      <c r="B60" s="228"/>
      <c r="C60" s="228"/>
      <c r="D60" s="228"/>
      <c r="E60" s="228"/>
      <c r="F60" s="228"/>
      <c r="G60" s="228"/>
      <c r="H60" s="228"/>
      <c r="I60" s="229"/>
    </row>
    <row r="61" spans="1:32" x14ac:dyDescent="0.25">
      <c r="A61" s="230" t="s">
        <v>78</v>
      </c>
      <c r="B61" s="231"/>
      <c r="C61" s="231"/>
      <c r="D61" s="231"/>
      <c r="E61" s="231"/>
      <c r="F61" s="231"/>
      <c r="G61" s="231"/>
      <c r="H61" s="231"/>
      <c r="I61" s="232"/>
    </row>
    <row r="62" spans="1:32" x14ac:dyDescent="0.25">
      <c r="A62" s="233" t="s">
        <v>21</v>
      </c>
      <c r="B62" s="234"/>
      <c r="C62" s="234"/>
      <c r="D62" s="234"/>
      <c r="E62" s="234"/>
      <c r="F62" s="234"/>
      <c r="G62" s="234"/>
      <c r="H62" s="234" t="s">
        <v>67</v>
      </c>
      <c r="I62" s="235"/>
    </row>
    <row r="63" spans="1:32" x14ac:dyDescent="0.25">
      <c r="A63" s="56" t="s">
        <v>0</v>
      </c>
      <c r="B63" s="223" t="s">
        <v>8</v>
      </c>
      <c r="C63" s="223"/>
      <c r="D63" s="223"/>
      <c r="E63" s="223"/>
      <c r="F63" s="223"/>
      <c r="G63" s="223"/>
      <c r="H63" s="241">
        <f>$H$24*$E$24-$B$24*$H$21</f>
        <v>76.431799999999996</v>
      </c>
      <c r="I63" s="242"/>
      <c r="AE63" s="3"/>
      <c r="AF63" s="3"/>
    </row>
    <row r="64" spans="1:32" s="2" customFormat="1" x14ac:dyDescent="0.25">
      <c r="A64" s="56" t="s">
        <v>1</v>
      </c>
      <c r="B64" s="166" t="s">
        <v>35</v>
      </c>
      <c r="C64" s="166"/>
      <c r="D64" s="166"/>
      <c r="E64" s="166"/>
      <c r="F64" s="166"/>
      <c r="G64" s="166"/>
      <c r="H64" s="241">
        <v>505.99</v>
      </c>
      <c r="I64" s="242"/>
    </row>
    <row r="65" spans="1:9" s="2" customFormat="1" x14ac:dyDescent="0.25">
      <c r="A65" s="56" t="s">
        <v>3</v>
      </c>
      <c r="B65" s="166" t="s">
        <v>57</v>
      </c>
      <c r="C65" s="166"/>
      <c r="D65" s="166"/>
      <c r="E65" s="166"/>
      <c r="F65" s="166"/>
      <c r="G65" s="166"/>
      <c r="H65" s="241">
        <v>0</v>
      </c>
      <c r="I65" s="242"/>
    </row>
    <row r="66" spans="1:9" s="2" customFormat="1" x14ac:dyDescent="0.25">
      <c r="A66" s="56" t="s">
        <v>5</v>
      </c>
      <c r="B66" s="166" t="s">
        <v>56</v>
      </c>
      <c r="C66" s="166"/>
      <c r="D66" s="166"/>
      <c r="E66" s="166"/>
      <c r="F66" s="166"/>
      <c r="G66" s="166"/>
      <c r="H66" s="241">
        <v>60.75</v>
      </c>
      <c r="I66" s="242"/>
    </row>
    <row r="67" spans="1:9" s="2" customFormat="1" x14ac:dyDescent="0.25">
      <c r="A67" s="56" t="s">
        <v>27</v>
      </c>
      <c r="B67" s="166" t="s">
        <v>20</v>
      </c>
      <c r="C67" s="166"/>
      <c r="D67" s="166"/>
      <c r="E67" s="166"/>
      <c r="F67" s="166"/>
      <c r="G67" s="166"/>
      <c r="H67" s="241">
        <v>4.6100000000000003</v>
      </c>
      <c r="I67" s="242"/>
    </row>
    <row r="68" spans="1:9" x14ac:dyDescent="0.25">
      <c r="A68" s="56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217" t="s">
        <v>62</v>
      </c>
      <c r="B69" s="218"/>
      <c r="C69" s="218"/>
      <c r="D69" s="218"/>
      <c r="E69" s="218"/>
      <c r="F69" s="218"/>
      <c r="G69" s="218"/>
      <c r="H69" s="219">
        <f>SUM(H63:I68)</f>
        <v>647.78179999999998</v>
      </c>
      <c r="I69" s="220"/>
    </row>
    <row r="70" spans="1:9" x14ac:dyDescent="0.25">
      <c r="A70" s="227"/>
      <c r="B70" s="228"/>
      <c r="C70" s="228"/>
      <c r="D70" s="228"/>
      <c r="E70" s="228"/>
      <c r="F70" s="228"/>
      <c r="G70" s="228"/>
      <c r="H70" s="228"/>
      <c r="I70" s="229"/>
    </row>
    <row r="71" spans="1:9" x14ac:dyDescent="0.25">
      <c r="A71" s="230" t="s">
        <v>79</v>
      </c>
      <c r="B71" s="231"/>
      <c r="C71" s="231"/>
      <c r="D71" s="231"/>
      <c r="E71" s="231"/>
      <c r="F71" s="231"/>
      <c r="G71" s="231"/>
      <c r="H71" s="231"/>
      <c r="I71" s="232"/>
    </row>
    <row r="72" spans="1:9" x14ac:dyDescent="0.25">
      <c r="A72" s="233" t="s">
        <v>21</v>
      </c>
      <c r="B72" s="234"/>
      <c r="C72" s="234"/>
      <c r="D72" s="234"/>
      <c r="E72" s="234"/>
      <c r="F72" s="234"/>
      <c r="G72" s="234"/>
      <c r="H72" s="234" t="s">
        <v>67</v>
      </c>
      <c r="I72" s="235"/>
    </row>
    <row r="73" spans="1:9" x14ac:dyDescent="0.25">
      <c r="A73" s="221" t="s">
        <v>45</v>
      </c>
      <c r="B73" s="222"/>
      <c r="C73" s="222"/>
      <c r="D73" s="222"/>
      <c r="E73" s="222"/>
      <c r="F73" s="222"/>
      <c r="G73" s="222"/>
      <c r="H73" s="123" t="s">
        <v>9</v>
      </c>
      <c r="I73" s="58" t="s">
        <v>24</v>
      </c>
    </row>
    <row r="74" spans="1:9" x14ac:dyDescent="0.25">
      <c r="A74" s="62" t="s">
        <v>80</v>
      </c>
      <c r="B74" s="184" t="s">
        <v>81</v>
      </c>
      <c r="C74" s="185"/>
      <c r="D74" s="185"/>
      <c r="E74" s="185"/>
      <c r="F74" s="185"/>
      <c r="G74" s="186"/>
      <c r="H74" s="16">
        <f>H46</f>
        <v>0.19440000000000002</v>
      </c>
      <c r="I74" s="59">
        <f>I46</f>
        <v>385.62544800000001</v>
      </c>
    </row>
    <row r="75" spans="1:9" x14ac:dyDescent="0.25">
      <c r="A75" s="62" t="s">
        <v>82</v>
      </c>
      <c r="B75" s="184" t="s">
        <v>83</v>
      </c>
      <c r="C75" s="185"/>
      <c r="D75" s="185"/>
      <c r="E75" s="185"/>
      <c r="F75" s="185"/>
      <c r="G75" s="186"/>
      <c r="H75" s="16">
        <f>H59</f>
        <v>0.36928400000000006</v>
      </c>
      <c r="I75" s="59">
        <f>I59</f>
        <v>874.942900219232</v>
      </c>
    </row>
    <row r="76" spans="1:9" x14ac:dyDescent="0.25">
      <c r="A76" s="62" t="s">
        <v>84</v>
      </c>
      <c r="B76" s="184" t="s">
        <v>85</v>
      </c>
      <c r="C76" s="185"/>
      <c r="D76" s="185"/>
      <c r="E76" s="185"/>
      <c r="F76" s="185"/>
      <c r="G76" s="186"/>
      <c r="H76" s="11"/>
      <c r="I76" s="59">
        <f>H69</f>
        <v>647.78179999999998</v>
      </c>
    </row>
    <row r="77" spans="1:9" x14ac:dyDescent="0.25">
      <c r="A77" s="217" t="s">
        <v>62</v>
      </c>
      <c r="B77" s="218"/>
      <c r="C77" s="218"/>
      <c r="D77" s="218"/>
      <c r="E77" s="218"/>
      <c r="F77" s="218"/>
      <c r="G77" s="218"/>
      <c r="H77" s="11"/>
      <c r="I77" s="60">
        <f>SUM(I74:I76)</f>
        <v>1908.3501482192321</v>
      </c>
    </row>
    <row r="78" spans="1:9" ht="16.5" thickBot="1" x14ac:dyDescent="0.3">
      <c r="A78" s="243"/>
      <c r="B78" s="244"/>
      <c r="C78" s="244"/>
      <c r="D78" s="244"/>
      <c r="E78" s="244"/>
      <c r="F78" s="244"/>
      <c r="G78" s="244"/>
      <c r="H78" s="244"/>
      <c r="I78" s="245"/>
    </row>
    <row r="79" spans="1:9" ht="16.5" thickBot="1" x14ac:dyDescent="0.3">
      <c r="A79" s="191" t="s">
        <v>86</v>
      </c>
      <c r="B79" s="192"/>
      <c r="C79" s="192"/>
      <c r="D79" s="192"/>
      <c r="E79" s="192"/>
      <c r="F79" s="192"/>
      <c r="G79" s="192"/>
      <c r="H79" s="192"/>
      <c r="I79" s="193"/>
    </row>
    <row r="80" spans="1:9" x14ac:dyDescent="0.25">
      <c r="A80" s="181" t="s">
        <v>21</v>
      </c>
      <c r="B80" s="182"/>
      <c r="C80" s="182"/>
      <c r="D80" s="182"/>
      <c r="E80" s="182"/>
      <c r="F80" s="182"/>
      <c r="G80" s="182"/>
      <c r="H80" s="182" t="s">
        <v>67</v>
      </c>
      <c r="I80" s="183"/>
    </row>
    <row r="81" spans="1:32" x14ac:dyDescent="0.25">
      <c r="A81" s="221" t="s">
        <v>45</v>
      </c>
      <c r="B81" s="222"/>
      <c r="C81" s="222"/>
      <c r="D81" s="222"/>
      <c r="E81" s="222"/>
      <c r="F81" s="222"/>
      <c r="G81" s="222"/>
      <c r="H81" s="123" t="s">
        <v>9</v>
      </c>
      <c r="I81" s="58" t="s">
        <v>24</v>
      </c>
    </row>
    <row r="82" spans="1:32" x14ac:dyDescent="0.25">
      <c r="A82" s="56" t="s">
        <v>0</v>
      </c>
      <c r="B82" s="223" t="s">
        <v>25</v>
      </c>
      <c r="C82" s="223"/>
      <c r="D82" s="223"/>
      <c r="E82" s="223"/>
      <c r="F82" s="223"/>
      <c r="G82" s="223"/>
      <c r="H82" s="12">
        <v>4.1999999999999997E-3</v>
      </c>
      <c r="I82" s="59">
        <f>H82*$H$38</f>
        <v>8.3314140000000005</v>
      </c>
    </row>
    <row r="83" spans="1:32" x14ac:dyDescent="0.25">
      <c r="A83" s="56" t="s">
        <v>1</v>
      </c>
      <c r="B83" s="223" t="s">
        <v>36</v>
      </c>
      <c r="C83" s="223"/>
      <c r="D83" s="223"/>
      <c r="E83" s="223"/>
      <c r="F83" s="223"/>
      <c r="G83" s="223"/>
      <c r="H83" s="12">
        <f>8%*H82</f>
        <v>3.3599999999999998E-4</v>
      </c>
      <c r="I83" s="59">
        <f t="shared" ref="I83:I87" si="1">H83*$H$38</f>
        <v>0.66651311999999996</v>
      </c>
    </row>
    <row r="84" spans="1:32" x14ac:dyDescent="0.25">
      <c r="A84" s="56" t="s">
        <v>3</v>
      </c>
      <c r="B84" s="223" t="s">
        <v>69</v>
      </c>
      <c r="C84" s="223"/>
      <c r="D84" s="223"/>
      <c r="E84" s="223"/>
      <c r="F84" s="223"/>
      <c r="G84" s="223"/>
      <c r="H84" s="12">
        <v>3.4799999999999998E-2</v>
      </c>
      <c r="I84" s="59">
        <f t="shared" si="1"/>
        <v>69.031716000000003</v>
      </c>
    </row>
    <row r="85" spans="1:32" x14ac:dyDescent="0.25">
      <c r="A85" s="56" t="s">
        <v>5</v>
      </c>
      <c r="B85" s="223" t="s">
        <v>26</v>
      </c>
      <c r="C85" s="223"/>
      <c r="D85" s="223"/>
      <c r="E85" s="223"/>
      <c r="F85" s="223"/>
      <c r="G85" s="223"/>
      <c r="H85" s="12">
        <v>1.9400000000000001E-2</v>
      </c>
      <c r="I85" s="59">
        <f t="shared" si="1"/>
        <v>38.483198000000002</v>
      </c>
    </row>
    <row r="86" spans="1:32" x14ac:dyDescent="0.25">
      <c r="A86" s="56" t="s">
        <v>27</v>
      </c>
      <c r="B86" s="246" t="s">
        <v>87</v>
      </c>
      <c r="C86" s="246"/>
      <c r="D86" s="246"/>
      <c r="E86" s="246"/>
      <c r="F86" s="246"/>
      <c r="G86" s="246"/>
      <c r="H86" s="12">
        <f>H85*H59</f>
        <v>7.1641096000000012E-3</v>
      </c>
      <c r="I86" s="59">
        <f t="shared" si="1"/>
        <v>14.211229290232003</v>
      </c>
    </row>
    <row r="87" spans="1:32" x14ac:dyDescent="0.25">
      <c r="A87" s="56" t="s">
        <v>28</v>
      </c>
      <c r="B87" s="223" t="s">
        <v>60</v>
      </c>
      <c r="C87" s="223"/>
      <c r="D87" s="223"/>
      <c r="E87" s="223"/>
      <c r="F87" s="223"/>
      <c r="G87" s="223"/>
      <c r="H87" s="119">
        <f>8%*40%*H85</f>
        <v>6.2080000000000002E-4</v>
      </c>
      <c r="I87" s="59">
        <f t="shared" si="1"/>
        <v>1.2314623360000001</v>
      </c>
    </row>
    <row r="88" spans="1:32" x14ac:dyDescent="0.25">
      <c r="A88" s="217" t="s">
        <v>62</v>
      </c>
      <c r="B88" s="218"/>
      <c r="C88" s="218"/>
      <c r="D88" s="218"/>
      <c r="E88" s="218"/>
      <c r="F88" s="218"/>
      <c r="G88" s="218"/>
      <c r="H88" s="17">
        <f>SUM(H82:H87)</f>
        <v>6.6520909599999997E-2</v>
      </c>
      <c r="I88" s="60">
        <f>SUM(I82:I87)</f>
        <v>131.955532746232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247" t="s">
        <v>133</v>
      </c>
      <c r="B90" s="248"/>
      <c r="C90" s="248"/>
      <c r="D90" s="248"/>
      <c r="E90" s="248"/>
      <c r="F90" s="248"/>
      <c r="G90" s="248"/>
      <c r="H90" s="80"/>
      <c r="I90" s="81">
        <f>$I$88+$I$77+$H$38</f>
        <v>4023.9756809654641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91" t="s">
        <v>88</v>
      </c>
      <c r="B91" s="192"/>
      <c r="C91" s="192"/>
      <c r="D91" s="192"/>
      <c r="E91" s="192"/>
      <c r="F91" s="192"/>
      <c r="G91" s="192"/>
      <c r="H91" s="192"/>
      <c r="I91" s="19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49" t="s">
        <v>89</v>
      </c>
      <c r="B92" s="250"/>
      <c r="C92" s="250"/>
      <c r="D92" s="250"/>
      <c r="E92" s="250"/>
      <c r="F92" s="250"/>
      <c r="G92" s="250"/>
      <c r="H92" s="250"/>
      <c r="I92" s="25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33" t="s">
        <v>21</v>
      </c>
      <c r="B93" s="234"/>
      <c r="C93" s="234"/>
      <c r="D93" s="234"/>
      <c r="E93" s="234"/>
      <c r="F93" s="234"/>
      <c r="G93" s="234"/>
      <c r="H93" s="234" t="s">
        <v>67</v>
      </c>
      <c r="I93" s="23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21" t="s">
        <v>45</v>
      </c>
      <c r="B94" s="222"/>
      <c r="C94" s="222"/>
      <c r="D94" s="222"/>
      <c r="E94" s="222"/>
      <c r="F94" s="222"/>
      <c r="G94" s="222"/>
      <c r="H94" s="123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223" t="s">
        <v>90</v>
      </c>
      <c r="C95" s="223"/>
      <c r="D95" s="223"/>
      <c r="E95" s="223"/>
      <c r="F95" s="223"/>
      <c r="G95" s="223"/>
      <c r="H95" s="12">
        <v>9.2999999999999992E-3</v>
      </c>
      <c r="I95" s="59">
        <f>H95*I90</f>
        <v>37.422973832978812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223" t="s">
        <v>91</v>
      </c>
      <c r="C96" s="223"/>
      <c r="D96" s="223"/>
      <c r="E96" s="223"/>
      <c r="F96" s="223"/>
      <c r="G96" s="223"/>
      <c r="H96" s="12">
        <v>2.8E-3</v>
      </c>
      <c r="I96" s="59">
        <f>H96*I90</f>
        <v>11.2671319067033</v>
      </c>
    </row>
    <row r="97" spans="1:9" x14ac:dyDescent="0.25">
      <c r="A97" s="56" t="s">
        <v>3</v>
      </c>
      <c r="B97" s="223" t="s">
        <v>92</v>
      </c>
      <c r="C97" s="223"/>
      <c r="D97" s="223"/>
      <c r="E97" s="223"/>
      <c r="F97" s="223"/>
      <c r="G97" s="223"/>
      <c r="H97" s="12">
        <v>2.0000000000000001E-4</v>
      </c>
      <c r="I97" s="59">
        <f>H97*I90</f>
        <v>0.80479513619309284</v>
      </c>
    </row>
    <row r="98" spans="1:9" x14ac:dyDescent="0.25">
      <c r="A98" s="56" t="s">
        <v>5</v>
      </c>
      <c r="B98" s="223" t="s">
        <v>93</v>
      </c>
      <c r="C98" s="223"/>
      <c r="D98" s="223"/>
      <c r="E98" s="223"/>
      <c r="F98" s="223"/>
      <c r="G98" s="223"/>
      <c r="H98" s="12">
        <v>3.3E-3</v>
      </c>
      <c r="I98" s="59">
        <f>H98*I90</f>
        <v>13.279119747186032</v>
      </c>
    </row>
    <row r="99" spans="1:9" x14ac:dyDescent="0.25">
      <c r="A99" s="56" t="s">
        <v>27</v>
      </c>
      <c r="B99" s="223" t="s">
        <v>94</v>
      </c>
      <c r="C99" s="223"/>
      <c r="D99" s="223"/>
      <c r="E99" s="223"/>
      <c r="F99" s="223"/>
      <c r="G99" s="223"/>
      <c r="H99" s="12">
        <v>6.9999999999999999E-4</v>
      </c>
      <c r="I99" s="59">
        <f>H99*I90</f>
        <v>2.816782976675825</v>
      </c>
    </row>
    <row r="100" spans="1:9" x14ac:dyDescent="0.25">
      <c r="A100" s="56" t="s">
        <v>28</v>
      </c>
      <c r="B100" s="223" t="s">
        <v>59</v>
      </c>
      <c r="C100" s="223"/>
      <c r="D100" s="223"/>
      <c r="E100" s="223"/>
      <c r="F100" s="223"/>
      <c r="G100" s="223"/>
      <c r="H100" s="12">
        <v>4.1999999999999997E-3</v>
      </c>
      <c r="I100" s="59">
        <f>H100*I90</f>
        <v>16.900697860054947</v>
      </c>
    </row>
    <row r="101" spans="1:9" x14ac:dyDescent="0.25">
      <c r="A101" s="217" t="s">
        <v>62</v>
      </c>
      <c r="B101" s="218"/>
      <c r="C101" s="218"/>
      <c r="D101" s="218"/>
      <c r="E101" s="218"/>
      <c r="F101" s="218"/>
      <c r="G101" s="218"/>
      <c r="H101" s="17">
        <f>SUM(H95:H100)</f>
        <v>2.0499999999999997E-2</v>
      </c>
      <c r="I101" s="60">
        <f>SUM(I95:I100)</f>
        <v>82.491501459792005</v>
      </c>
    </row>
    <row r="102" spans="1:9" x14ac:dyDescent="0.25">
      <c r="A102" s="252"/>
      <c r="B102" s="253"/>
      <c r="C102" s="253"/>
      <c r="D102" s="253"/>
      <c r="E102" s="253"/>
      <c r="F102" s="253"/>
      <c r="G102" s="253"/>
      <c r="H102" s="253"/>
      <c r="I102" s="254"/>
    </row>
    <row r="103" spans="1:9" x14ac:dyDescent="0.25">
      <c r="A103" s="230" t="s">
        <v>95</v>
      </c>
      <c r="B103" s="231"/>
      <c r="C103" s="231"/>
      <c r="D103" s="231"/>
      <c r="E103" s="231"/>
      <c r="F103" s="231"/>
      <c r="G103" s="231"/>
      <c r="H103" s="231"/>
      <c r="I103" s="232"/>
    </row>
    <row r="104" spans="1:9" x14ac:dyDescent="0.25">
      <c r="A104" s="233" t="s">
        <v>21</v>
      </c>
      <c r="B104" s="234"/>
      <c r="C104" s="234"/>
      <c r="D104" s="234"/>
      <c r="E104" s="234"/>
      <c r="F104" s="234"/>
      <c r="G104" s="234"/>
      <c r="H104" s="234" t="s">
        <v>67</v>
      </c>
      <c r="I104" s="235"/>
    </row>
    <row r="105" spans="1:9" x14ac:dyDescent="0.25">
      <c r="A105" s="221" t="s">
        <v>96</v>
      </c>
      <c r="B105" s="222"/>
      <c r="C105" s="222"/>
      <c r="D105" s="222"/>
      <c r="E105" s="222"/>
      <c r="F105" s="222"/>
      <c r="G105" s="222"/>
      <c r="H105" s="123" t="s">
        <v>9</v>
      </c>
      <c r="I105" s="58" t="s">
        <v>24</v>
      </c>
    </row>
    <row r="106" spans="1:9" s="2" customFormat="1" x14ac:dyDescent="0.25">
      <c r="A106" s="54" t="s">
        <v>0</v>
      </c>
      <c r="B106" s="166" t="s">
        <v>97</v>
      </c>
      <c r="C106" s="166"/>
      <c r="D106" s="166"/>
      <c r="E106" s="166"/>
      <c r="F106" s="166"/>
      <c r="G106" s="166"/>
      <c r="H106" s="5" t="s">
        <v>116</v>
      </c>
      <c r="I106" s="64">
        <v>0</v>
      </c>
    </row>
    <row r="107" spans="1:9" x14ac:dyDescent="0.25">
      <c r="A107" s="217" t="s">
        <v>62</v>
      </c>
      <c r="B107" s="218"/>
      <c r="C107" s="218"/>
      <c r="D107" s="218"/>
      <c r="E107" s="218"/>
      <c r="F107" s="218"/>
      <c r="G107" s="218"/>
      <c r="H107" s="123"/>
      <c r="I107" s="60">
        <f>SUM(I106)</f>
        <v>0</v>
      </c>
    </row>
    <row r="108" spans="1:9" x14ac:dyDescent="0.25">
      <c r="A108" s="252"/>
      <c r="B108" s="253"/>
      <c r="C108" s="253"/>
      <c r="D108" s="253"/>
      <c r="E108" s="253"/>
      <c r="F108" s="253"/>
      <c r="G108" s="253"/>
      <c r="H108" s="253"/>
      <c r="I108" s="254"/>
    </row>
    <row r="109" spans="1:9" x14ac:dyDescent="0.25">
      <c r="A109" s="230" t="s">
        <v>139</v>
      </c>
      <c r="B109" s="231"/>
      <c r="C109" s="231"/>
      <c r="D109" s="231"/>
      <c r="E109" s="231"/>
      <c r="F109" s="231"/>
      <c r="G109" s="231"/>
      <c r="H109" s="231"/>
      <c r="I109" s="232"/>
    </row>
    <row r="110" spans="1:9" x14ac:dyDescent="0.25">
      <c r="A110" s="217" t="s">
        <v>21</v>
      </c>
      <c r="B110" s="218"/>
      <c r="C110" s="218"/>
      <c r="D110" s="218"/>
      <c r="E110" s="218"/>
      <c r="F110" s="218"/>
      <c r="G110" s="218"/>
      <c r="H110" s="234" t="s">
        <v>67</v>
      </c>
      <c r="I110" s="235"/>
    </row>
    <row r="111" spans="1:9" x14ac:dyDescent="0.25">
      <c r="A111" s="221" t="s">
        <v>45</v>
      </c>
      <c r="B111" s="222"/>
      <c r="C111" s="222"/>
      <c r="D111" s="222"/>
      <c r="E111" s="222"/>
      <c r="F111" s="222"/>
      <c r="G111" s="222"/>
      <c r="H111" s="123" t="s">
        <v>9</v>
      </c>
      <c r="I111" s="58" t="s">
        <v>24</v>
      </c>
    </row>
    <row r="112" spans="1:9" x14ac:dyDescent="0.25">
      <c r="A112" s="56" t="s">
        <v>37</v>
      </c>
      <c r="B112" s="184" t="s">
        <v>98</v>
      </c>
      <c r="C112" s="185"/>
      <c r="D112" s="185"/>
      <c r="E112" s="185"/>
      <c r="F112" s="185"/>
      <c r="G112" s="186"/>
      <c r="H112" s="16">
        <f>H101</f>
        <v>2.0499999999999997E-2</v>
      </c>
      <c r="I112" s="65">
        <f>I101</f>
        <v>82.491501459792005</v>
      </c>
    </row>
    <row r="113" spans="1:32" x14ac:dyDescent="0.25">
      <c r="A113" s="56" t="s">
        <v>38</v>
      </c>
      <c r="B113" s="184" t="s">
        <v>52</v>
      </c>
      <c r="C113" s="185"/>
      <c r="D113" s="185"/>
      <c r="E113" s="185"/>
      <c r="F113" s="185"/>
      <c r="G113" s="186"/>
      <c r="H113" s="11"/>
      <c r="I113" s="65">
        <f>I107</f>
        <v>0</v>
      </c>
    </row>
    <row r="114" spans="1:32" x14ac:dyDescent="0.25">
      <c r="A114" s="210" t="s">
        <v>62</v>
      </c>
      <c r="B114" s="211"/>
      <c r="C114" s="211"/>
      <c r="D114" s="211"/>
      <c r="E114" s="211"/>
      <c r="F114" s="211"/>
      <c r="G114" s="212"/>
      <c r="H114" s="123"/>
      <c r="I114" s="66">
        <f>SUM(I112:I113)</f>
        <v>82.491501459792005</v>
      </c>
    </row>
    <row r="115" spans="1:32" ht="16.5" thickBot="1" x14ac:dyDescent="0.3">
      <c r="A115" s="255"/>
      <c r="B115" s="256"/>
      <c r="C115" s="256"/>
      <c r="D115" s="256"/>
      <c r="E115" s="256"/>
      <c r="F115" s="256"/>
      <c r="G115" s="256"/>
      <c r="H115" s="256"/>
      <c r="I115" s="257"/>
    </row>
    <row r="116" spans="1:32" ht="16.5" thickBot="1" x14ac:dyDescent="0.3">
      <c r="A116" s="191" t="s">
        <v>99</v>
      </c>
      <c r="B116" s="192"/>
      <c r="C116" s="192"/>
      <c r="D116" s="192"/>
      <c r="E116" s="192"/>
      <c r="F116" s="192"/>
      <c r="G116" s="192"/>
      <c r="H116" s="192"/>
      <c r="I116" s="193"/>
    </row>
    <row r="117" spans="1:32" x14ac:dyDescent="0.25">
      <c r="A117" s="181" t="s">
        <v>21</v>
      </c>
      <c r="B117" s="182"/>
      <c r="C117" s="182"/>
      <c r="D117" s="182"/>
      <c r="E117" s="182"/>
      <c r="F117" s="182"/>
      <c r="G117" s="182"/>
      <c r="H117" s="182" t="s">
        <v>67</v>
      </c>
      <c r="I117" s="183"/>
    </row>
    <row r="118" spans="1:32" x14ac:dyDescent="0.25">
      <c r="A118" s="56" t="s">
        <v>0</v>
      </c>
      <c r="B118" s="223" t="s">
        <v>58</v>
      </c>
      <c r="C118" s="223"/>
      <c r="D118" s="223"/>
      <c r="E118" s="223"/>
      <c r="F118" s="223"/>
      <c r="G118" s="223"/>
      <c r="H118" s="236">
        <v>24.56</v>
      </c>
      <c r="I118" s="237"/>
    </row>
    <row r="119" spans="1:32" x14ac:dyDescent="0.25">
      <c r="A119" s="56" t="s">
        <v>1</v>
      </c>
      <c r="B119" s="223" t="s">
        <v>170</v>
      </c>
      <c r="C119" s="223"/>
      <c r="D119" s="223"/>
      <c r="E119" s="223"/>
      <c r="F119" s="223"/>
      <c r="G119" s="223"/>
      <c r="H119" s="236">
        <v>489.97</v>
      </c>
      <c r="I119" s="237"/>
    </row>
    <row r="120" spans="1:32" x14ac:dyDescent="0.25">
      <c r="A120" s="56" t="s">
        <v>3</v>
      </c>
      <c r="B120" s="223" t="s">
        <v>101</v>
      </c>
      <c r="C120" s="223"/>
      <c r="D120" s="223"/>
      <c r="E120" s="223"/>
      <c r="F120" s="223"/>
      <c r="G120" s="223"/>
      <c r="H120" s="236">
        <v>129.5</v>
      </c>
      <c r="I120" s="237"/>
    </row>
    <row r="121" spans="1:32" x14ac:dyDescent="0.25">
      <c r="A121" s="56" t="s">
        <v>5</v>
      </c>
      <c r="B121" s="223" t="s">
        <v>171</v>
      </c>
      <c r="C121" s="223"/>
      <c r="D121" s="223"/>
      <c r="E121" s="223"/>
      <c r="F121" s="223"/>
      <c r="G121" s="223"/>
      <c r="H121" s="236">
        <v>14.05</v>
      </c>
      <c r="I121" s="237"/>
    </row>
    <row r="122" spans="1:32" x14ac:dyDescent="0.25">
      <c r="A122" s="210" t="s">
        <v>62</v>
      </c>
      <c r="B122" s="211"/>
      <c r="C122" s="211"/>
      <c r="D122" s="211"/>
      <c r="E122" s="211"/>
      <c r="F122" s="211"/>
      <c r="G122" s="212"/>
      <c r="H122" s="219">
        <f>SUM(H118:I121)</f>
        <v>658.07999999999993</v>
      </c>
      <c r="I122" s="220"/>
    </row>
    <row r="123" spans="1:32" x14ac:dyDescent="0.25">
      <c r="A123" s="122"/>
      <c r="B123" s="211"/>
      <c r="C123" s="211"/>
      <c r="D123" s="211"/>
      <c r="E123" s="211"/>
      <c r="F123" s="211"/>
      <c r="G123" s="211"/>
      <c r="H123" s="211"/>
      <c r="I123" s="214"/>
    </row>
    <row r="124" spans="1:32" s="18" customFormat="1" ht="16.5" thickBot="1" x14ac:dyDescent="0.3">
      <c r="A124" s="247" t="s">
        <v>134</v>
      </c>
      <c r="B124" s="248"/>
      <c r="C124" s="248"/>
      <c r="D124" s="248"/>
      <c r="E124" s="248"/>
      <c r="F124" s="248"/>
      <c r="G124" s="248"/>
      <c r="H124" s="80"/>
      <c r="I124" s="81">
        <f>$I$88+$I$77+$H$38+$I$114+$H$122</f>
        <v>4764.5471824252563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91" t="s">
        <v>102</v>
      </c>
      <c r="B125" s="192"/>
      <c r="C125" s="192"/>
      <c r="D125" s="192"/>
      <c r="E125" s="192"/>
      <c r="F125" s="192"/>
      <c r="G125" s="192"/>
      <c r="H125" s="192"/>
      <c r="I125" s="193"/>
    </row>
    <row r="126" spans="1:32" x14ac:dyDescent="0.25">
      <c r="A126" s="306" t="s">
        <v>21</v>
      </c>
      <c r="B126" s="150"/>
      <c r="C126" s="150"/>
      <c r="D126" s="150"/>
      <c r="E126" s="150"/>
      <c r="F126" s="150"/>
      <c r="G126" s="150"/>
      <c r="H126" s="150" t="s">
        <v>67</v>
      </c>
      <c r="I126" s="151"/>
    </row>
    <row r="127" spans="1:32" x14ac:dyDescent="0.25">
      <c r="A127" s="138" t="s">
        <v>45</v>
      </c>
      <c r="B127" s="139"/>
      <c r="C127" s="139"/>
      <c r="D127" s="139"/>
      <c r="E127" s="139"/>
      <c r="F127" s="139"/>
      <c r="G127" s="139"/>
      <c r="H127" s="19" t="s">
        <v>9</v>
      </c>
      <c r="I127" s="69" t="s">
        <v>24</v>
      </c>
    </row>
    <row r="128" spans="1:32" x14ac:dyDescent="0.25">
      <c r="A128" s="70" t="s">
        <v>0</v>
      </c>
      <c r="B128" s="273" t="s">
        <v>103</v>
      </c>
      <c r="C128" s="274"/>
      <c r="D128" s="274"/>
      <c r="E128" s="274"/>
      <c r="F128" s="274"/>
      <c r="G128" s="275"/>
      <c r="H128" s="14">
        <v>7.9000000000000008E-3</v>
      </c>
      <c r="I128" s="125">
        <f>H128*$I$124</f>
        <v>37.639922741159531</v>
      </c>
    </row>
    <row r="129" spans="1:32" x14ac:dyDescent="0.25">
      <c r="A129" s="70" t="s">
        <v>1</v>
      </c>
      <c r="B129" s="273" t="s">
        <v>17</v>
      </c>
      <c r="C129" s="274"/>
      <c r="D129" s="274"/>
      <c r="E129" s="274"/>
      <c r="F129" s="274"/>
      <c r="G129" s="275"/>
      <c r="H129" s="14">
        <v>0.01</v>
      </c>
      <c r="I129" s="125">
        <f>H129*($I$128+$I$124)</f>
        <v>48.021871051664156</v>
      </c>
    </row>
    <row r="130" spans="1:32" x14ac:dyDescent="0.25">
      <c r="A130" s="71" t="s">
        <v>3</v>
      </c>
      <c r="B130" s="273" t="s">
        <v>127</v>
      </c>
      <c r="C130" s="281"/>
      <c r="D130" s="281"/>
      <c r="E130" s="281"/>
      <c r="F130" s="281"/>
      <c r="G130" s="282"/>
      <c r="H130" s="14">
        <v>3.6700000000000003E-2</v>
      </c>
      <c r="I130" s="72">
        <f>(SUM($I$124+$I$128+$I$129)*H130)/(100%-(SUM($H$130:$H$132)))</f>
        <v>196.62285366972665</v>
      </c>
    </row>
    <row r="131" spans="1:32" x14ac:dyDescent="0.25">
      <c r="A131" s="71"/>
      <c r="B131" s="300" t="s">
        <v>126</v>
      </c>
      <c r="C131" s="301"/>
      <c r="D131" s="301"/>
      <c r="E131" s="301"/>
      <c r="F131" s="301"/>
      <c r="G131" s="302"/>
      <c r="H131" s="20">
        <v>8.0000000000000002E-3</v>
      </c>
      <c r="I131" s="72">
        <f>(SUM($I$124+$I$128+$I$129)*H131)/(100%-(SUM($H$130:$H$132)))</f>
        <v>42.860567557433598</v>
      </c>
    </row>
    <row r="132" spans="1:32" x14ac:dyDescent="0.25">
      <c r="A132" s="71" t="s">
        <v>5</v>
      </c>
      <c r="B132" s="303" t="s">
        <v>125</v>
      </c>
      <c r="C132" s="304"/>
      <c r="D132" s="304"/>
      <c r="E132" s="304"/>
      <c r="F132" s="304"/>
      <c r="G132" s="305"/>
      <c r="H132" s="21">
        <v>0.05</v>
      </c>
      <c r="I132" s="72">
        <f>(SUM($I$124+$I$128+$I$129)*H132)/(100%-(SUM($H$130:$H$132)))</f>
        <v>267.87854723396003</v>
      </c>
    </row>
    <row r="133" spans="1:32" x14ac:dyDescent="0.25">
      <c r="A133" s="217" t="s">
        <v>62</v>
      </c>
      <c r="B133" s="218"/>
      <c r="C133" s="218"/>
      <c r="D133" s="218"/>
      <c r="E133" s="218"/>
      <c r="F133" s="218"/>
      <c r="G133" s="218"/>
      <c r="H133" s="22">
        <f>SUM(H128:H132)</f>
        <v>0.11260000000000001</v>
      </c>
      <c r="I133" s="73">
        <f>SUM(I128:I132)</f>
        <v>593.02376225394391</v>
      </c>
    </row>
    <row r="134" spans="1:32" ht="16.5" thickBot="1" x14ac:dyDescent="0.3">
      <c r="A134" s="266" t="s">
        <v>135</v>
      </c>
      <c r="B134" s="267"/>
      <c r="C134" s="267"/>
      <c r="D134" s="267"/>
      <c r="E134" s="267"/>
      <c r="F134" s="267"/>
      <c r="G134" s="268"/>
      <c r="H134" s="82">
        <f>(H128+100%)*(H129+100%)/(100%-(SUM(H130:H132)))-100%</f>
        <v>0.12446592289848657</v>
      </c>
      <c r="I134" s="83">
        <f>H134*SUM($I$124)</f>
        <v>593.02376225394335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269" t="s">
        <v>104</v>
      </c>
      <c r="B135" s="270"/>
      <c r="C135" s="270"/>
      <c r="D135" s="270"/>
      <c r="E135" s="270"/>
      <c r="F135" s="270"/>
      <c r="G135" s="270"/>
      <c r="H135" s="270"/>
      <c r="I135" s="271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272" t="s">
        <v>21</v>
      </c>
      <c r="B137" s="158"/>
      <c r="C137" s="158"/>
      <c r="D137" s="158"/>
      <c r="E137" s="158"/>
      <c r="F137" s="158"/>
      <c r="G137" s="158"/>
      <c r="H137" s="158" t="s">
        <v>67</v>
      </c>
      <c r="I137" s="159"/>
    </row>
    <row r="138" spans="1:32" x14ac:dyDescent="0.25">
      <c r="A138" s="74" t="s">
        <v>0</v>
      </c>
      <c r="B138" s="261" t="s">
        <v>106</v>
      </c>
      <c r="C138" s="262"/>
      <c r="D138" s="262"/>
      <c r="E138" s="262"/>
      <c r="F138" s="262"/>
      <c r="G138" s="263"/>
      <c r="H138" s="264">
        <f>H38</f>
        <v>1983.67</v>
      </c>
      <c r="I138" s="265"/>
    </row>
    <row r="139" spans="1:32" x14ac:dyDescent="0.25">
      <c r="A139" s="74" t="s">
        <v>1</v>
      </c>
      <c r="B139" s="261" t="s">
        <v>107</v>
      </c>
      <c r="C139" s="262"/>
      <c r="D139" s="262"/>
      <c r="E139" s="262"/>
      <c r="F139" s="262"/>
      <c r="G139" s="263"/>
      <c r="H139" s="264">
        <f>I77</f>
        <v>1908.3501482192321</v>
      </c>
      <c r="I139" s="265"/>
    </row>
    <row r="140" spans="1:32" x14ac:dyDescent="0.25">
      <c r="A140" s="74" t="s">
        <v>3</v>
      </c>
      <c r="B140" s="261" t="s">
        <v>108</v>
      </c>
      <c r="C140" s="262"/>
      <c r="D140" s="262"/>
      <c r="E140" s="262"/>
      <c r="F140" s="262"/>
      <c r="G140" s="263"/>
      <c r="H140" s="264">
        <f>I88</f>
        <v>131.955532746232</v>
      </c>
      <c r="I140" s="265"/>
    </row>
    <row r="141" spans="1:32" x14ac:dyDescent="0.25">
      <c r="A141" s="74" t="s">
        <v>5</v>
      </c>
      <c r="B141" s="261" t="s">
        <v>109</v>
      </c>
      <c r="C141" s="262"/>
      <c r="D141" s="262"/>
      <c r="E141" s="262"/>
      <c r="F141" s="262"/>
      <c r="G141" s="263"/>
      <c r="H141" s="264">
        <f>I114</f>
        <v>82.491501459792005</v>
      </c>
      <c r="I141" s="265"/>
    </row>
    <row r="142" spans="1:32" x14ac:dyDescent="0.25">
      <c r="A142" s="74" t="s">
        <v>27</v>
      </c>
      <c r="B142" s="261" t="s">
        <v>110</v>
      </c>
      <c r="C142" s="262"/>
      <c r="D142" s="262"/>
      <c r="E142" s="262"/>
      <c r="F142" s="262"/>
      <c r="G142" s="263"/>
      <c r="H142" s="264">
        <f>H122</f>
        <v>658.07999999999993</v>
      </c>
      <c r="I142" s="265"/>
    </row>
    <row r="143" spans="1:32" x14ac:dyDescent="0.25">
      <c r="A143" s="276" t="s">
        <v>117</v>
      </c>
      <c r="B143" s="277"/>
      <c r="C143" s="277"/>
      <c r="D143" s="277"/>
      <c r="E143" s="277"/>
      <c r="F143" s="277"/>
      <c r="G143" s="278"/>
      <c r="H143" s="279">
        <f>SUM(H138:I142)</f>
        <v>4764.5471824252563</v>
      </c>
      <c r="I143" s="280"/>
    </row>
    <row r="144" spans="1:32" ht="16.5" thickBot="1" x14ac:dyDescent="0.3">
      <c r="A144" s="87" t="s">
        <v>28</v>
      </c>
      <c r="B144" s="258" t="s">
        <v>111</v>
      </c>
      <c r="C144" s="258"/>
      <c r="D144" s="258"/>
      <c r="E144" s="258"/>
      <c r="F144" s="258"/>
      <c r="G144" s="258"/>
      <c r="H144" s="259">
        <f>I133</f>
        <v>593.02376225394391</v>
      </c>
      <c r="I144" s="260"/>
    </row>
    <row r="145" spans="1:32" ht="16.5" thickBot="1" x14ac:dyDescent="0.3">
      <c r="A145" s="89" t="s">
        <v>31</v>
      </c>
      <c r="B145" s="130" t="s">
        <v>196</v>
      </c>
      <c r="C145" s="131"/>
      <c r="D145" s="131"/>
      <c r="E145" s="131"/>
      <c r="F145" s="131"/>
      <c r="G145" s="131"/>
      <c r="H145" s="298">
        <f>H143+H144</f>
        <v>5357.5709446792007</v>
      </c>
      <c r="I145" s="299"/>
    </row>
    <row r="146" spans="1:32" ht="16.5" thickBot="1" x14ac:dyDescent="0.3">
      <c r="A146" s="88" t="s">
        <v>32</v>
      </c>
      <c r="B146" s="290" t="s">
        <v>136</v>
      </c>
      <c r="C146" s="290"/>
      <c r="D146" s="290"/>
      <c r="E146" s="290"/>
      <c r="F146" s="290"/>
      <c r="G146" s="290"/>
      <c r="H146" s="286">
        <f>$E$26</f>
        <v>1</v>
      </c>
      <c r="I146" s="287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0" t="s">
        <v>137</v>
      </c>
      <c r="C147" s="131"/>
      <c r="D147" s="131"/>
      <c r="E147" s="131"/>
      <c r="F147" s="131"/>
      <c r="G147" s="131"/>
      <c r="H147" s="288">
        <f>$H$145*$H$146</f>
        <v>5357.5709446792007</v>
      </c>
      <c r="I147" s="289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283" t="s">
        <v>206</v>
      </c>
      <c r="C150" s="284"/>
      <c r="D150" s="285"/>
      <c r="F150" s="9" t="s">
        <v>197</v>
      </c>
      <c r="G150" s="36"/>
      <c r="H150" s="37">
        <f>H145</f>
        <v>5357.5709446792007</v>
      </c>
      <c r="I150" s="38"/>
    </row>
    <row r="151" spans="1:32" s="1" customFormat="1" x14ac:dyDescent="0.25">
      <c r="F151" s="9" t="s">
        <v>200</v>
      </c>
      <c r="G151" s="36"/>
      <c r="H151" s="37">
        <v>5287.86</v>
      </c>
    </row>
    <row r="152" spans="1:32" s="1" customFormat="1" x14ac:dyDescent="0.25">
      <c r="F152" s="10" t="s">
        <v>199</v>
      </c>
      <c r="G152" s="39"/>
      <c r="H152" s="40">
        <f>H150-H151</f>
        <v>69.71094467920102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A7:D7"/>
    <mergeCell ref="E7:I7"/>
    <mergeCell ref="A8:D8"/>
    <mergeCell ref="E8:I8"/>
    <mergeCell ref="A9:D9"/>
    <mergeCell ref="E9:I9"/>
    <mergeCell ref="C1:I1"/>
    <mergeCell ref="C2:I2"/>
    <mergeCell ref="C3:I3"/>
    <mergeCell ref="C4:I4"/>
    <mergeCell ref="A5:I5"/>
    <mergeCell ref="A6:D6"/>
    <mergeCell ref="E6:I6"/>
    <mergeCell ref="H13:I13"/>
    <mergeCell ref="H14:I14"/>
    <mergeCell ref="H15:I15"/>
    <mergeCell ref="H16:I16"/>
    <mergeCell ref="B18:G18"/>
    <mergeCell ref="H18:I18"/>
    <mergeCell ref="A10:D10"/>
    <mergeCell ref="E10:I10"/>
    <mergeCell ref="A11:D11"/>
    <mergeCell ref="E11:I11"/>
    <mergeCell ref="A12:D12"/>
    <mergeCell ref="E12:I12"/>
    <mergeCell ref="B22:G22"/>
    <mergeCell ref="H22:I22"/>
    <mergeCell ref="B23:D23"/>
    <mergeCell ref="E23:G23"/>
    <mergeCell ref="H23:I23"/>
    <mergeCell ref="B24:D24"/>
    <mergeCell ref="E24:G24"/>
    <mergeCell ref="H24:I24"/>
    <mergeCell ref="B19:G19"/>
    <mergeCell ref="H19:I19"/>
    <mergeCell ref="B20:G20"/>
    <mergeCell ref="H20:I20"/>
    <mergeCell ref="B21:G21"/>
    <mergeCell ref="H21:I21"/>
    <mergeCell ref="A27:I27"/>
    <mergeCell ref="A28:I28"/>
    <mergeCell ref="A29:G29"/>
    <mergeCell ref="H29:I29"/>
    <mergeCell ref="B30:G30"/>
    <mergeCell ref="H30:I30"/>
    <mergeCell ref="B25:D25"/>
    <mergeCell ref="E25:G25"/>
    <mergeCell ref="H25:I25"/>
    <mergeCell ref="B26:D26"/>
    <mergeCell ref="E26:G26"/>
    <mergeCell ref="H26:I26"/>
    <mergeCell ref="B34:G34"/>
    <mergeCell ref="H34:I34"/>
    <mergeCell ref="B35:G35"/>
    <mergeCell ref="H35:I35"/>
    <mergeCell ref="B36:G36"/>
    <mergeCell ref="H36:I36"/>
    <mergeCell ref="B31:G31"/>
    <mergeCell ref="H31:I31"/>
    <mergeCell ref="B32:G32"/>
    <mergeCell ref="H32:I32"/>
    <mergeCell ref="B33:G33"/>
    <mergeCell ref="H33:I33"/>
    <mergeCell ref="A41:I41"/>
    <mergeCell ref="A42:G42"/>
    <mergeCell ref="H42:I42"/>
    <mergeCell ref="A43:G43"/>
    <mergeCell ref="B44:G44"/>
    <mergeCell ref="B45:G45"/>
    <mergeCell ref="B37:G37"/>
    <mergeCell ref="H37:I37"/>
    <mergeCell ref="A38:G38"/>
    <mergeCell ref="H38:I38"/>
    <mergeCell ref="A39:I39"/>
    <mergeCell ref="A40:I40"/>
    <mergeCell ref="B51:G51"/>
    <mergeCell ref="B52:G52"/>
    <mergeCell ref="B53:G53"/>
    <mergeCell ref="B54:G54"/>
    <mergeCell ref="B55:G55"/>
    <mergeCell ref="B56:G56"/>
    <mergeCell ref="A46:G46"/>
    <mergeCell ref="A47:I47"/>
    <mergeCell ref="A48:I48"/>
    <mergeCell ref="A49:G49"/>
    <mergeCell ref="H49:I49"/>
    <mergeCell ref="A50:G50"/>
    <mergeCell ref="B63:G63"/>
    <mergeCell ref="H63:I63"/>
    <mergeCell ref="B64:G64"/>
    <mergeCell ref="H64:I64"/>
    <mergeCell ref="B65:G65"/>
    <mergeCell ref="H65:I65"/>
    <mergeCell ref="B57:G57"/>
    <mergeCell ref="B58:G58"/>
    <mergeCell ref="A59:G59"/>
    <mergeCell ref="A60:I60"/>
    <mergeCell ref="A61:I61"/>
    <mergeCell ref="A62:G62"/>
    <mergeCell ref="H62:I62"/>
    <mergeCell ref="A69:G69"/>
    <mergeCell ref="H69:I69"/>
    <mergeCell ref="A70:I70"/>
    <mergeCell ref="A71:I71"/>
    <mergeCell ref="A72:G72"/>
    <mergeCell ref="H72:I72"/>
    <mergeCell ref="B66:G66"/>
    <mergeCell ref="H66:I66"/>
    <mergeCell ref="B67:G67"/>
    <mergeCell ref="H67:I67"/>
    <mergeCell ref="B68:G68"/>
    <mergeCell ref="H68:I68"/>
    <mergeCell ref="A79:I79"/>
    <mergeCell ref="A80:G80"/>
    <mergeCell ref="H80:I80"/>
    <mergeCell ref="A81:G81"/>
    <mergeCell ref="B82:G82"/>
    <mergeCell ref="B83:G83"/>
    <mergeCell ref="A73:G73"/>
    <mergeCell ref="B74:G74"/>
    <mergeCell ref="B75:G75"/>
    <mergeCell ref="B76:G76"/>
    <mergeCell ref="A77:G77"/>
    <mergeCell ref="A78:I78"/>
    <mergeCell ref="A91:I91"/>
    <mergeCell ref="A92:I92"/>
    <mergeCell ref="A93:G93"/>
    <mergeCell ref="H93:I93"/>
    <mergeCell ref="A94:G94"/>
    <mergeCell ref="B95:G95"/>
    <mergeCell ref="B84:G84"/>
    <mergeCell ref="B85:G85"/>
    <mergeCell ref="B86:G86"/>
    <mergeCell ref="B87:G87"/>
    <mergeCell ref="A88:G88"/>
    <mergeCell ref="A90:G90"/>
    <mergeCell ref="A102:I102"/>
    <mergeCell ref="A103:I103"/>
    <mergeCell ref="A104:G104"/>
    <mergeCell ref="H104:I104"/>
    <mergeCell ref="A105:G105"/>
    <mergeCell ref="B106:G106"/>
    <mergeCell ref="B96:G96"/>
    <mergeCell ref="B97:G97"/>
    <mergeCell ref="B98:G98"/>
    <mergeCell ref="B99:G99"/>
    <mergeCell ref="B100:G100"/>
    <mergeCell ref="A101:G101"/>
    <mergeCell ref="B112:G112"/>
    <mergeCell ref="B113:G113"/>
    <mergeCell ref="A114:G114"/>
    <mergeCell ref="A115:I115"/>
    <mergeCell ref="A116:I116"/>
    <mergeCell ref="A117:G117"/>
    <mergeCell ref="H117:I117"/>
    <mergeCell ref="A107:G107"/>
    <mergeCell ref="A108:I108"/>
    <mergeCell ref="A109:I109"/>
    <mergeCell ref="A110:G110"/>
    <mergeCell ref="H110:I110"/>
    <mergeCell ref="A111:G111"/>
    <mergeCell ref="B121:G121"/>
    <mergeCell ref="H121:I121"/>
    <mergeCell ref="A122:G122"/>
    <mergeCell ref="H122:I122"/>
    <mergeCell ref="B123:I123"/>
    <mergeCell ref="A124:G124"/>
    <mergeCell ref="B118:G118"/>
    <mergeCell ref="H118:I118"/>
    <mergeCell ref="B119:G119"/>
    <mergeCell ref="H119:I119"/>
    <mergeCell ref="B120:G120"/>
    <mergeCell ref="H120:I120"/>
    <mergeCell ref="B130:G130"/>
    <mergeCell ref="B131:G131"/>
    <mergeCell ref="B132:G132"/>
    <mergeCell ref="A133:G133"/>
    <mergeCell ref="A134:G134"/>
    <mergeCell ref="A135:I135"/>
    <mergeCell ref="A125:I125"/>
    <mergeCell ref="A126:G126"/>
    <mergeCell ref="H126:I126"/>
    <mergeCell ref="A127:G127"/>
    <mergeCell ref="B128:G128"/>
    <mergeCell ref="B129:G129"/>
    <mergeCell ref="B140:G140"/>
    <mergeCell ref="H140:I140"/>
    <mergeCell ref="B141:G141"/>
    <mergeCell ref="H141:I141"/>
    <mergeCell ref="B142:G142"/>
    <mergeCell ref="H142:I142"/>
    <mergeCell ref="A137:G137"/>
    <mergeCell ref="H137:I137"/>
    <mergeCell ref="B138:G138"/>
    <mergeCell ref="H138:I138"/>
    <mergeCell ref="B139:G139"/>
    <mergeCell ref="H139:I139"/>
    <mergeCell ref="B146:G146"/>
    <mergeCell ref="H146:I146"/>
    <mergeCell ref="B147:G147"/>
    <mergeCell ref="H147:I147"/>
    <mergeCell ref="B150:D150"/>
    <mergeCell ref="A143:G143"/>
    <mergeCell ref="H143:I143"/>
    <mergeCell ref="B144:G144"/>
    <mergeCell ref="H144:I144"/>
    <mergeCell ref="B145:G145"/>
    <mergeCell ref="H145:I145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0" zoomScale="90" zoomScaleNormal="90" workbookViewId="0">
      <selection activeCell="M9" sqref="M9:M10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132" t="s">
        <v>19</v>
      </c>
      <c r="D1" s="133"/>
      <c r="E1" s="133"/>
      <c r="F1" s="133"/>
      <c r="G1" s="133"/>
      <c r="H1" s="133"/>
      <c r="I1" s="134"/>
    </row>
    <row r="2" spans="1:9" ht="19.5" customHeight="1" x14ac:dyDescent="0.25">
      <c r="A2" s="47"/>
      <c r="B2" s="4"/>
      <c r="C2" s="135" t="s">
        <v>118</v>
      </c>
      <c r="D2" s="136"/>
      <c r="E2" s="136"/>
      <c r="F2" s="136"/>
      <c r="G2" s="136"/>
      <c r="H2" s="136"/>
      <c r="I2" s="137"/>
    </row>
    <row r="3" spans="1:9" ht="19.5" customHeight="1" x14ac:dyDescent="0.25">
      <c r="A3" s="47"/>
      <c r="B3" s="4"/>
      <c r="C3" s="135" t="s">
        <v>131</v>
      </c>
      <c r="D3" s="136"/>
      <c r="E3" s="136"/>
      <c r="F3" s="136"/>
      <c r="G3" s="136"/>
      <c r="H3" s="136"/>
      <c r="I3" s="137"/>
    </row>
    <row r="4" spans="1:9" ht="19.5" customHeight="1" thickBot="1" x14ac:dyDescent="0.3">
      <c r="A4" s="47"/>
      <c r="B4" s="4"/>
      <c r="C4" s="152" t="s">
        <v>71</v>
      </c>
      <c r="D4" s="153"/>
      <c r="E4" s="153"/>
      <c r="F4" s="153"/>
      <c r="G4" s="153"/>
      <c r="H4" s="153"/>
      <c r="I4" s="154"/>
    </row>
    <row r="5" spans="1:9" ht="18" customHeight="1" thickBot="1" x14ac:dyDescent="0.3">
      <c r="A5" s="155" t="s">
        <v>70</v>
      </c>
      <c r="B5" s="156"/>
      <c r="C5" s="156"/>
      <c r="D5" s="156"/>
      <c r="E5" s="156"/>
      <c r="F5" s="156"/>
      <c r="G5" s="156"/>
      <c r="H5" s="156"/>
      <c r="I5" s="157"/>
    </row>
    <row r="6" spans="1:9" x14ac:dyDescent="0.25">
      <c r="A6" s="148" t="s">
        <v>39</v>
      </c>
      <c r="B6" s="149"/>
      <c r="C6" s="149"/>
      <c r="D6" s="149"/>
      <c r="E6" s="150" t="s">
        <v>202</v>
      </c>
      <c r="F6" s="150"/>
      <c r="G6" s="150"/>
      <c r="H6" s="150"/>
      <c r="I6" s="151"/>
    </row>
    <row r="7" spans="1:9" x14ac:dyDescent="0.25">
      <c r="A7" s="142" t="s">
        <v>54</v>
      </c>
      <c r="B7" s="143"/>
      <c r="C7" s="143"/>
      <c r="D7" s="143"/>
      <c r="E7" s="144" t="s">
        <v>115</v>
      </c>
      <c r="F7" s="144"/>
      <c r="G7" s="144"/>
      <c r="H7" s="144"/>
      <c r="I7" s="145"/>
    </row>
    <row r="8" spans="1:9" x14ac:dyDescent="0.25">
      <c r="A8" s="138" t="s">
        <v>30</v>
      </c>
      <c r="B8" s="139"/>
      <c r="C8" s="139"/>
      <c r="D8" s="139"/>
      <c r="E8" s="140" t="s">
        <v>113</v>
      </c>
      <c r="F8" s="140"/>
      <c r="G8" s="140"/>
      <c r="H8" s="140"/>
      <c r="I8" s="141"/>
    </row>
    <row r="9" spans="1:9" x14ac:dyDescent="0.25">
      <c r="A9" s="142" t="s">
        <v>129</v>
      </c>
      <c r="B9" s="143"/>
      <c r="C9" s="143"/>
      <c r="D9" s="143"/>
      <c r="E9" s="144" t="s">
        <v>168</v>
      </c>
      <c r="F9" s="144"/>
      <c r="G9" s="144"/>
      <c r="H9" s="144"/>
      <c r="I9" s="145"/>
    </row>
    <row r="10" spans="1:9" x14ac:dyDescent="0.25">
      <c r="A10" s="138" t="s">
        <v>50</v>
      </c>
      <c r="B10" s="139"/>
      <c r="C10" s="139"/>
      <c r="D10" s="139"/>
      <c r="E10" s="146" t="s">
        <v>116</v>
      </c>
      <c r="F10" s="146"/>
      <c r="G10" s="146"/>
      <c r="H10" s="146"/>
      <c r="I10" s="147"/>
    </row>
    <row r="11" spans="1:9" x14ac:dyDescent="0.25">
      <c r="A11" s="142" t="s">
        <v>53</v>
      </c>
      <c r="B11" s="143"/>
      <c r="C11" s="143"/>
      <c r="D11" s="143"/>
      <c r="E11" s="144" t="s">
        <v>116</v>
      </c>
      <c r="F11" s="144"/>
      <c r="G11" s="144"/>
      <c r="H11" s="144"/>
      <c r="I11" s="145"/>
    </row>
    <row r="12" spans="1:9" x14ac:dyDescent="0.25">
      <c r="A12" s="138" t="s">
        <v>55</v>
      </c>
      <c r="B12" s="139"/>
      <c r="C12" s="139"/>
      <c r="D12" s="139"/>
      <c r="E12" s="158" t="s">
        <v>112</v>
      </c>
      <c r="F12" s="158"/>
      <c r="G12" s="158"/>
      <c r="H12" s="158"/>
      <c r="I12" s="159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291" t="s">
        <v>116</v>
      </c>
      <c r="I13" s="292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293" t="s">
        <v>116</v>
      </c>
      <c r="I14" s="294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295" t="s">
        <v>33</v>
      </c>
      <c r="I15" s="292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296" t="s">
        <v>203</v>
      </c>
      <c r="I16" s="297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175" t="s">
        <v>23</v>
      </c>
      <c r="C18" s="175"/>
      <c r="D18" s="175"/>
      <c r="E18" s="175"/>
      <c r="F18" s="175"/>
      <c r="G18" s="175"/>
      <c r="H18" s="176" t="s">
        <v>40</v>
      </c>
      <c r="I18" s="177"/>
    </row>
    <row r="19" spans="1:10" x14ac:dyDescent="0.25">
      <c r="A19" s="53" t="s">
        <v>1</v>
      </c>
      <c r="B19" s="178" t="s">
        <v>44</v>
      </c>
      <c r="C19" s="178"/>
      <c r="D19" s="178"/>
      <c r="E19" s="178"/>
      <c r="F19" s="178"/>
      <c r="G19" s="178"/>
      <c r="H19" s="179" t="s">
        <v>169</v>
      </c>
      <c r="I19" s="180"/>
    </row>
    <row r="20" spans="1:10" x14ac:dyDescent="0.25">
      <c r="A20" s="54" t="s">
        <v>3</v>
      </c>
      <c r="B20" s="166" t="s">
        <v>130</v>
      </c>
      <c r="C20" s="166"/>
      <c r="D20" s="166"/>
      <c r="E20" s="166"/>
      <c r="F20" s="166"/>
      <c r="G20" s="166"/>
      <c r="H20" s="167">
        <v>1621</v>
      </c>
      <c r="I20" s="168"/>
    </row>
    <row r="21" spans="1:10" x14ac:dyDescent="0.25">
      <c r="A21" s="56" t="s">
        <v>5</v>
      </c>
      <c r="B21" s="169" t="s">
        <v>46</v>
      </c>
      <c r="C21" s="170"/>
      <c r="D21" s="170"/>
      <c r="E21" s="170"/>
      <c r="F21" s="170"/>
      <c r="G21" s="170"/>
      <c r="H21" s="171">
        <v>1659.47</v>
      </c>
      <c r="I21" s="172"/>
    </row>
    <row r="22" spans="1:10" x14ac:dyDescent="0.25">
      <c r="A22" s="52" t="s">
        <v>27</v>
      </c>
      <c r="B22" s="175" t="s">
        <v>6</v>
      </c>
      <c r="C22" s="175"/>
      <c r="D22" s="175"/>
      <c r="E22" s="175"/>
      <c r="F22" s="175"/>
      <c r="G22" s="175"/>
      <c r="H22" s="173">
        <v>46023</v>
      </c>
      <c r="I22" s="174"/>
    </row>
    <row r="23" spans="1:10" x14ac:dyDescent="0.25">
      <c r="A23" s="53" t="s">
        <v>28</v>
      </c>
      <c r="B23" s="160" t="s">
        <v>29</v>
      </c>
      <c r="C23" s="160"/>
      <c r="D23" s="160"/>
      <c r="E23" s="160" t="s">
        <v>132</v>
      </c>
      <c r="F23" s="160"/>
      <c r="G23" s="160"/>
      <c r="H23" s="160" t="s">
        <v>51</v>
      </c>
      <c r="I23" s="161"/>
    </row>
    <row r="24" spans="1:10" x14ac:dyDescent="0.25">
      <c r="A24" s="52" t="s">
        <v>31</v>
      </c>
      <c r="B24" s="162">
        <v>0.06</v>
      </c>
      <c r="C24" s="162"/>
      <c r="D24" s="162"/>
      <c r="E24" s="163">
        <v>44</v>
      </c>
      <c r="F24" s="163"/>
      <c r="G24" s="163"/>
      <c r="H24" s="164">
        <v>4</v>
      </c>
      <c r="I24" s="165"/>
    </row>
    <row r="25" spans="1:10" x14ac:dyDescent="0.25">
      <c r="A25" s="53" t="s">
        <v>32</v>
      </c>
      <c r="B25" s="160" t="s">
        <v>49</v>
      </c>
      <c r="C25" s="160"/>
      <c r="D25" s="160"/>
      <c r="E25" s="160" t="s">
        <v>47</v>
      </c>
      <c r="F25" s="160"/>
      <c r="G25" s="160"/>
      <c r="H25" s="189" t="s">
        <v>48</v>
      </c>
      <c r="I25" s="190"/>
    </row>
    <row r="26" spans="1:10" x14ac:dyDescent="0.25">
      <c r="A26" s="52" t="s">
        <v>34</v>
      </c>
      <c r="B26" s="163" t="s">
        <v>18</v>
      </c>
      <c r="C26" s="163"/>
      <c r="D26" s="163"/>
      <c r="E26" s="163">
        <v>1</v>
      </c>
      <c r="F26" s="163"/>
      <c r="G26" s="163"/>
      <c r="H26" s="194">
        <v>1</v>
      </c>
      <c r="I26" s="195"/>
    </row>
    <row r="27" spans="1:10" ht="16.5" thickBot="1" x14ac:dyDescent="0.3">
      <c r="A27" s="196"/>
      <c r="B27" s="197"/>
      <c r="C27" s="197"/>
      <c r="D27" s="197"/>
      <c r="E27" s="197"/>
      <c r="F27" s="197"/>
      <c r="G27" s="197"/>
      <c r="H27" s="197"/>
      <c r="I27" s="198"/>
    </row>
    <row r="28" spans="1:10" ht="16.5" thickBot="1" x14ac:dyDescent="0.3">
      <c r="A28" s="191" t="s">
        <v>72</v>
      </c>
      <c r="B28" s="192"/>
      <c r="C28" s="192"/>
      <c r="D28" s="192"/>
      <c r="E28" s="192"/>
      <c r="F28" s="192"/>
      <c r="G28" s="192"/>
      <c r="H28" s="192"/>
      <c r="I28" s="193"/>
    </row>
    <row r="29" spans="1:10" x14ac:dyDescent="0.25">
      <c r="A29" s="181" t="s">
        <v>21</v>
      </c>
      <c r="B29" s="182"/>
      <c r="C29" s="182"/>
      <c r="D29" s="182"/>
      <c r="E29" s="182"/>
      <c r="F29" s="182"/>
      <c r="G29" s="182"/>
      <c r="H29" s="182" t="s">
        <v>67</v>
      </c>
      <c r="I29" s="183"/>
    </row>
    <row r="30" spans="1:10" x14ac:dyDescent="0.25">
      <c r="A30" s="56" t="s">
        <v>0</v>
      </c>
      <c r="B30" s="184" t="s">
        <v>7</v>
      </c>
      <c r="C30" s="185"/>
      <c r="D30" s="185"/>
      <c r="E30" s="185"/>
      <c r="F30" s="185"/>
      <c r="G30" s="186"/>
      <c r="H30" s="187">
        <f>H21</f>
        <v>1659.47</v>
      </c>
      <c r="I30" s="188"/>
      <c r="J30" s="117"/>
    </row>
    <row r="31" spans="1:10" x14ac:dyDescent="0.25">
      <c r="A31" s="57" t="s">
        <v>1</v>
      </c>
      <c r="B31" s="199" t="s">
        <v>41</v>
      </c>
      <c r="C31" s="200"/>
      <c r="D31" s="200"/>
      <c r="E31" s="200"/>
      <c r="F31" s="200"/>
      <c r="G31" s="201"/>
      <c r="H31" s="187"/>
      <c r="I31" s="188"/>
    </row>
    <row r="32" spans="1:10" x14ac:dyDescent="0.25">
      <c r="A32" s="56" t="s">
        <v>3</v>
      </c>
      <c r="B32" s="184" t="s">
        <v>210</v>
      </c>
      <c r="C32" s="185"/>
      <c r="D32" s="185"/>
      <c r="E32" s="185"/>
      <c r="F32" s="185"/>
      <c r="G32" s="186"/>
      <c r="H32" s="205">
        <f>H20*0.4</f>
        <v>648.40000000000009</v>
      </c>
      <c r="I32" s="206"/>
    </row>
    <row r="33" spans="1:9" x14ac:dyDescent="0.25">
      <c r="A33" s="57" t="s">
        <v>5</v>
      </c>
      <c r="B33" s="199" t="s">
        <v>42</v>
      </c>
      <c r="C33" s="200"/>
      <c r="D33" s="200"/>
      <c r="E33" s="200"/>
      <c r="F33" s="200"/>
      <c r="G33" s="201"/>
      <c r="H33" s="187"/>
      <c r="I33" s="188"/>
    </row>
    <row r="34" spans="1:9" x14ac:dyDescent="0.25">
      <c r="A34" s="57" t="s">
        <v>27</v>
      </c>
      <c r="B34" s="199" t="s">
        <v>63</v>
      </c>
      <c r="C34" s="200"/>
      <c r="D34" s="200"/>
      <c r="E34" s="200"/>
      <c r="F34" s="200"/>
      <c r="G34" s="201"/>
      <c r="H34" s="187"/>
      <c r="I34" s="188"/>
    </row>
    <row r="35" spans="1:9" x14ac:dyDescent="0.25">
      <c r="A35" s="57" t="s">
        <v>28</v>
      </c>
      <c r="B35" s="199" t="s">
        <v>43</v>
      </c>
      <c r="C35" s="200"/>
      <c r="D35" s="200"/>
      <c r="E35" s="200"/>
      <c r="F35" s="200"/>
      <c r="G35" s="201"/>
      <c r="H35" s="187"/>
      <c r="I35" s="188"/>
    </row>
    <row r="36" spans="1:9" x14ac:dyDescent="0.25">
      <c r="A36" s="54" t="s">
        <v>31</v>
      </c>
      <c r="B36" s="202" t="s">
        <v>64</v>
      </c>
      <c r="C36" s="203"/>
      <c r="D36" s="203"/>
      <c r="E36" s="203"/>
      <c r="F36" s="203"/>
      <c r="G36" s="204"/>
      <c r="H36" s="187"/>
      <c r="I36" s="188"/>
    </row>
    <row r="37" spans="1:9" x14ac:dyDescent="0.25">
      <c r="A37" s="54" t="s">
        <v>32</v>
      </c>
      <c r="B37" s="202" t="s">
        <v>61</v>
      </c>
      <c r="C37" s="203"/>
      <c r="D37" s="203"/>
      <c r="E37" s="203"/>
      <c r="F37" s="203"/>
      <c r="G37" s="204"/>
      <c r="H37" s="215"/>
      <c r="I37" s="216"/>
    </row>
    <row r="38" spans="1:9" x14ac:dyDescent="0.25">
      <c r="A38" s="217" t="s">
        <v>62</v>
      </c>
      <c r="B38" s="218"/>
      <c r="C38" s="218"/>
      <c r="D38" s="218"/>
      <c r="E38" s="218"/>
      <c r="F38" s="218"/>
      <c r="G38" s="218"/>
      <c r="H38" s="219">
        <f>SUM(H30:H37)</f>
        <v>2307.87</v>
      </c>
      <c r="I38" s="220"/>
    </row>
    <row r="39" spans="1:9" ht="16.5" thickBot="1" x14ac:dyDescent="0.3">
      <c r="A39" s="196"/>
      <c r="B39" s="197"/>
      <c r="C39" s="197"/>
      <c r="D39" s="197"/>
      <c r="E39" s="197"/>
      <c r="F39" s="197"/>
      <c r="G39" s="197"/>
      <c r="H39" s="197"/>
      <c r="I39" s="198"/>
    </row>
    <row r="40" spans="1:9" ht="16.5" thickBot="1" x14ac:dyDescent="0.3">
      <c r="A40" s="191" t="s">
        <v>73</v>
      </c>
      <c r="B40" s="192"/>
      <c r="C40" s="192"/>
      <c r="D40" s="192"/>
      <c r="E40" s="192"/>
      <c r="F40" s="192"/>
      <c r="G40" s="192"/>
      <c r="H40" s="192"/>
      <c r="I40" s="193"/>
    </row>
    <row r="41" spans="1:9" x14ac:dyDescent="0.25">
      <c r="A41" s="207" t="s">
        <v>74</v>
      </c>
      <c r="B41" s="208"/>
      <c r="C41" s="208"/>
      <c r="D41" s="208"/>
      <c r="E41" s="208"/>
      <c r="F41" s="208"/>
      <c r="G41" s="208"/>
      <c r="H41" s="208"/>
      <c r="I41" s="209"/>
    </row>
    <row r="42" spans="1:9" x14ac:dyDescent="0.25">
      <c r="A42" s="210" t="s">
        <v>21</v>
      </c>
      <c r="B42" s="211"/>
      <c r="C42" s="211"/>
      <c r="D42" s="211"/>
      <c r="E42" s="211"/>
      <c r="F42" s="211"/>
      <c r="G42" s="212"/>
      <c r="H42" s="213" t="s">
        <v>67</v>
      </c>
      <c r="I42" s="214"/>
    </row>
    <row r="43" spans="1:9" x14ac:dyDescent="0.25">
      <c r="A43" s="224" t="s">
        <v>45</v>
      </c>
      <c r="B43" s="225"/>
      <c r="C43" s="225"/>
      <c r="D43" s="225"/>
      <c r="E43" s="225"/>
      <c r="F43" s="225"/>
      <c r="G43" s="226"/>
      <c r="H43" s="123" t="s">
        <v>9</v>
      </c>
      <c r="I43" s="58" t="s">
        <v>24</v>
      </c>
    </row>
    <row r="44" spans="1:9" x14ac:dyDescent="0.25">
      <c r="A44" s="56" t="s">
        <v>0</v>
      </c>
      <c r="B44" s="202" t="s">
        <v>75</v>
      </c>
      <c r="C44" s="203"/>
      <c r="D44" s="203"/>
      <c r="E44" s="203"/>
      <c r="F44" s="203"/>
      <c r="G44" s="204"/>
      <c r="H44" s="12">
        <v>8.3299999999999999E-2</v>
      </c>
      <c r="I44" s="59">
        <f>H44*($H$38)</f>
        <v>192.24557099999998</v>
      </c>
    </row>
    <row r="45" spans="1:9" x14ac:dyDescent="0.25">
      <c r="A45" s="56" t="s">
        <v>1</v>
      </c>
      <c r="B45" s="202" t="s">
        <v>76</v>
      </c>
      <c r="C45" s="203"/>
      <c r="D45" s="203"/>
      <c r="E45" s="203"/>
      <c r="F45" s="203"/>
      <c r="G45" s="204"/>
      <c r="H45" s="12">
        <v>0.1111</v>
      </c>
      <c r="I45" s="59">
        <f>H45*($H$38)</f>
        <v>256.404357</v>
      </c>
    </row>
    <row r="46" spans="1:9" x14ac:dyDescent="0.25">
      <c r="A46" s="217" t="s">
        <v>62</v>
      </c>
      <c r="B46" s="218"/>
      <c r="C46" s="218"/>
      <c r="D46" s="218"/>
      <c r="E46" s="218"/>
      <c r="F46" s="218"/>
      <c r="G46" s="218"/>
      <c r="H46" s="13">
        <f>SUM(H44:H45)</f>
        <v>0.19440000000000002</v>
      </c>
      <c r="I46" s="60">
        <f>SUM(I44:I45)</f>
        <v>448.64992799999999</v>
      </c>
    </row>
    <row r="47" spans="1:9" x14ac:dyDescent="0.25">
      <c r="A47" s="227"/>
      <c r="B47" s="228"/>
      <c r="C47" s="228"/>
      <c r="D47" s="228"/>
      <c r="E47" s="228"/>
      <c r="F47" s="228"/>
      <c r="G47" s="228"/>
      <c r="H47" s="228"/>
      <c r="I47" s="229"/>
    </row>
    <row r="48" spans="1:9" x14ac:dyDescent="0.25">
      <c r="A48" s="230" t="s">
        <v>77</v>
      </c>
      <c r="B48" s="231"/>
      <c r="C48" s="231"/>
      <c r="D48" s="231"/>
      <c r="E48" s="231"/>
      <c r="F48" s="231"/>
      <c r="G48" s="231"/>
      <c r="H48" s="231"/>
      <c r="I48" s="232"/>
    </row>
    <row r="49" spans="1:32" x14ac:dyDescent="0.25">
      <c r="A49" s="210" t="s">
        <v>21</v>
      </c>
      <c r="B49" s="211"/>
      <c r="C49" s="211"/>
      <c r="D49" s="211"/>
      <c r="E49" s="211"/>
      <c r="F49" s="211"/>
      <c r="G49" s="212"/>
      <c r="H49" s="213" t="s">
        <v>67</v>
      </c>
      <c r="I49" s="214"/>
    </row>
    <row r="50" spans="1:32" x14ac:dyDescent="0.25">
      <c r="A50" s="221" t="s">
        <v>45</v>
      </c>
      <c r="B50" s="222"/>
      <c r="C50" s="222"/>
      <c r="D50" s="222"/>
      <c r="E50" s="222"/>
      <c r="F50" s="222"/>
      <c r="G50" s="222"/>
      <c r="H50" s="123" t="s">
        <v>9</v>
      </c>
      <c r="I50" s="58" t="s">
        <v>24</v>
      </c>
    </row>
    <row r="51" spans="1:32" x14ac:dyDescent="0.25">
      <c r="A51" s="56" t="s">
        <v>0</v>
      </c>
      <c r="B51" s="223" t="s">
        <v>10</v>
      </c>
      <c r="C51" s="223"/>
      <c r="D51" s="223"/>
      <c r="E51" s="223"/>
      <c r="F51" s="223"/>
      <c r="G51" s="223"/>
      <c r="H51" s="14">
        <v>0.2</v>
      </c>
      <c r="I51" s="125">
        <f>H51*($I$46+$H$38)</f>
        <v>551.30398559999992</v>
      </c>
    </row>
    <row r="52" spans="1:32" x14ac:dyDescent="0.25">
      <c r="A52" s="56" t="s">
        <v>1</v>
      </c>
      <c r="B52" s="223" t="s">
        <v>11</v>
      </c>
      <c r="C52" s="223"/>
      <c r="D52" s="223"/>
      <c r="E52" s="223"/>
      <c r="F52" s="223"/>
      <c r="G52" s="223"/>
      <c r="H52" s="14">
        <v>1.4999999999999999E-2</v>
      </c>
      <c r="I52" s="125">
        <f t="shared" ref="I52:I58" si="0">H52*($I$46+$H$38)</f>
        <v>41.347798919999995</v>
      </c>
    </row>
    <row r="53" spans="1:32" x14ac:dyDescent="0.25">
      <c r="A53" s="56" t="s">
        <v>3</v>
      </c>
      <c r="B53" s="223" t="s">
        <v>12</v>
      </c>
      <c r="C53" s="223"/>
      <c r="D53" s="223"/>
      <c r="E53" s="223"/>
      <c r="F53" s="223"/>
      <c r="G53" s="223"/>
      <c r="H53" s="14">
        <v>0.01</v>
      </c>
      <c r="I53" s="125">
        <f t="shared" si="0"/>
        <v>27.565199279999998</v>
      </c>
    </row>
    <row r="54" spans="1:32" x14ac:dyDescent="0.25">
      <c r="A54" s="56" t="s">
        <v>5</v>
      </c>
      <c r="B54" s="223" t="s">
        <v>13</v>
      </c>
      <c r="C54" s="223"/>
      <c r="D54" s="223"/>
      <c r="E54" s="223"/>
      <c r="F54" s="223"/>
      <c r="G54" s="223"/>
      <c r="H54" s="14">
        <v>2E-3</v>
      </c>
      <c r="I54" s="125">
        <f t="shared" si="0"/>
        <v>5.5130398559999998</v>
      </c>
    </row>
    <row r="55" spans="1:32" x14ac:dyDescent="0.25">
      <c r="A55" s="56" t="s">
        <v>27</v>
      </c>
      <c r="B55" s="223" t="s">
        <v>14</v>
      </c>
      <c r="C55" s="223"/>
      <c r="D55" s="223"/>
      <c r="E55" s="223"/>
      <c r="F55" s="223"/>
      <c r="G55" s="223"/>
      <c r="H55" s="14">
        <v>2.5000000000000001E-2</v>
      </c>
      <c r="I55" s="125">
        <f t="shared" si="0"/>
        <v>68.91299819999999</v>
      </c>
    </row>
    <row r="56" spans="1:32" x14ac:dyDescent="0.25">
      <c r="A56" s="56" t="s">
        <v>28</v>
      </c>
      <c r="B56" s="223" t="s">
        <v>16</v>
      </c>
      <c r="C56" s="223"/>
      <c r="D56" s="223"/>
      <c r="E56" s="223"/>
      <c r="F56" s="223"/>
      <c r="G56" s="223"/>
      <c r="H56" s="14">
        <v>6.0000000000000001E-3</v>
      </c>
      <c r="I56" s="125">
        <f t="shared" si="0"/>
        <v>16.539119568</v>
      </c>
    </row>
    <row r="57" spans="1:32" s="2" customFormat="1" x14ac:dyDescent="0.25">
      <c r="A57" s="56" t="s">
        <v>31</v>
      </c>
      <c r="B57" s="166" t="s">
        <v>204</v>
      </c>
      <c r="C57" s="166"/>
      <c r="D57" s="166"/>
      <c r="E57" s="166"/>
      <c r="F57" s="166"/>
      <c r="G57" s="166"/>
      <c r="H57" s="126">
        <v>3.1283999999999999E-2</v>
      </c>
      <c r="I57" s="124">
        <f t="shared" si="0"/>
        <v>86.234969427551988</v>
      </c>
    </row>
    <row r="58" spans="1:32" x14ac:dyDescent="0.25">
      <c r="A58" s="56" t="s">
        <v>32</v>
      </c>
      <c r="B58" s="223" t="s">
        <v>15</v>
      </c>
      <c r="C58" s="223"/>
      <c r="D58" s="223"/>
      <c r="E58" s="223"/>
      <c r="F58" s="223"/>
      <c r="G58" s="223"/>
      <c r="H58" s="14">
        <v>0.08</v>
      </c>
      <c r="I58" s="125">
        <f t="shared" si="0"/>
        <v>220.52159423999998</v>
      </c>
    </row>
    <row r="59" spans="1:32" x14ac:dyDescent="0.25">
      <c r="A59" s="217" t="s">
        <v>62</v>
      </c>
      <c r="B59" s="218"/>
      <c r="C59" s="218"/>
      <c r="D59" s="218"/>
      <c r="E59" s="218"/>
      <c r="F59" s="218"/>
      <c r="G59" s="218"/>
      <c r="H59" s="15">
        <f>SUM(H51:H58)</f>
        <v>0.36928400000000006</v>
      </c>
      <c r="I59" s="61">
        <f>SUM(I51:I58)</f>
        <v>1017.9387050915518</v>
      </c>
    </row>
    <row r="60" spans="1:32" x14ac:dyDescent="0.25">
      <c r="A60" s="227"/>
      <c r="B60" s="228"/>
      <c r="C60" s="228"/>
      <c r="D60" s="228"/>
      <c r="E60" s="228"/>
      <c r="F60" s="228"/>
      <c r="G60" s="228"/>
      <c r="H60" s="228"/>
      <c r="I60" s="229"/>
    </row>
    <row r="61" spans="1:32" x14ac:dyDescent="0.25">
      <c r="A61" s="230" t="s">
        <v>78</v>
      </c>
      <c r="B61" s="231"/>
      <c r="C61" s="231"/>
      <c r="D61" s="231"/>
      <c r="E61" s="231"/>
      <c r="F61" s="231"/>
      <c r="G61" s="231"/>
      <c r="H61" s="231"/>
      <c r="I61" s="232"/>
    </row>
    <row r="62" spans="1:32" x14ac:dyDescent="0.25">
      <c r="A62" s="233" t="s">
        <v>21</v>
      </c>
      <c r="B62" s="234"/>
      <c r="C62" s="234"/>
      <c r="D62" s="234"/>
      <c r="E62" s="234"/>
      <c r="F62" s="234"/>
      <c r="G62" s="234"/>
      <c r="H62" s="234" t="s">
        <v>67</v>
      </c>
      <c r="I62" s="235"/>
    </row>
    <row r="63" spans="1:32" x14ac:dyDescent="0.25">
      <c r="A63" s="56" t="s">
        <v>0</v>
      </c>
      <c r="B63" s="223" t="s">
        <v>8</v>
      </c>
      <c r="C63" s="223"/>
      <c r="D63" s="223"/>
      <c r="E63" s="223"/>
      <c r="F63" s="223"/>
      <c r="G63" s="223"/>
      <c r="H63" s="241">
        <f>$H$24*$E$24-$B$24*$H$21</f>
        <v>76.431799999999996</v>
      </c>
      <c r="I63" s="242"/>
      <c r="AE63" s="3"/>
      <c r="AF63" s="3"/>
    </row>
    <row r="64" spans="1:32" s="2" customFormat="1" x14ac:dyDescent="0.25">
      <c r="A64" s="56" t="s">
        <v>1</v>
      </c>
      <c r="B64" s="166" t="s">
        <v>35</v>
      </c>
      <c r="C64" s="166"/>
      <c r="D64" s="166"/>
      <c r="E64" s="166"/>
      <c r="F64" s="166"/>
      <c r="G64" s="166"/>
      <c r="H64" s="241">
        <v>505.99</v>
      </c>
      <c r="I64" s="242"/>
    </row>
    <row r="65" spans="1:9" s="2" customFormat="1" x14ac:dyDescent="0.25">
      <c r="A65" s="56" t="s">
        <v>3</v>
      </c>
      <c r="B65" s="166" t="s">
        <v>57</v>
      </c>
      <c r="C65" s="166"/>
      <c r="D65" s="166"/>
      <c r="E65" s="166"/>
      <c r="F65" s="166"/>
      <c r="G65" s="166"/>
      <c r="H65" s="241">
        <v>0</v>
      </c>
      <c r="I65" s="242"/>
    </row>
    <row r="66" spans="1:9" s="2" customFormat="1" x14ac:dyDescent="0.25">
      <c r="A66" s="56" t="s">
        <v>5</v>
      </c>
      <c r="B66" s="166" t="s">
        <v>56</v>
      </c>
      <c r="C66" s="166"/>
      <c r="D66" s="166"/>
      <c r="E66" s="166"/>
      <c r="F66" s="166"/>
      <c r="G66" s="166"/>
      <c r="H66" s="241">
        <v>60.75</v>
      </c>
      <c r="I66" s="242"/>
    </row>
    <row r="67" spans="1:9" s="2" customFormat="1" x14ac:dyDescent="0.25">
      <c r="A67" s="56" t="s">
        <v>27</v>
      </c>
      <c r="B67" s="166" t="s">
        <v>20</v>
      </c>
      <c r="C67" s="166"/>
      <c r="D67" s="166"/>
      <c r="E67" s="166"/>
      <c r="F67" s="166"/>
      <c r="G67" s="166"/>
      <c r="H67" s="241">
        <v>4.6100000000000003</v>
      </c>
      <c r="I67" s="242"/>
    </row>
    <row r="68" spans="1:9" x14ac:dyDescent="0.25">
      <c r="A68" s="56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217" t="s">
        <v>62</v>
      </c>
      <c r="B69" s="218"/>
      <c r="C69" s="218"/>
      <c r="D69" s="218"/>
      <c r="E69" s="218"/>
      <c r="F69" s="218"/>
      <c r="G69" s="218"/>
      <c r="H69" s="219">
        <f>SUM(H63:I68)</f>
        <v>647.78179999999998</v>
      </c>
      <c r="I69" s="220"/>
    </row>
    <row r="70" spans="1:9" x14ac:dyDescent="0.25">
      <c r="A70" s="227"/>
      <c r="B70" s="228"/>
      <c r="C70" s="228"/>
      <c r="D70" s="228"/>
      <c r="E70" s="228"/>
      <c r="F70" s="228"/>
      <c r="G70" s="228"/>
      <c r="H70" s="228"/>
      <c r="I70" s="229"/>
    </row>
    <row r="71" spans="1:9" x14ac:dyDescent="0.25">
      <c r="A71" s="230" t="s">
        <v>79</v>
      </c>
      <c r="B71" s="231"/>
      <c r="C71" s="231"/>
      <c r="D71" s="231"/>
      <c r="E71" s="231"/>
      <c r="F71" s="231"/>
      <c r="G71" s="231"/>
      <c r="H71" s="231"/>
      <c r="I71" s="232"/>
    </row>
    <row r="72" spans="1:9" x14ac:dyDescent="0.25">
      <c r="A72" s="233" t="s">
        <v>21</v>
      </c>
      <c r="B72" s="234"/>
      <c r="C72" s="234"/>
      <c r="D72" s="234"/>
      <c r="E72" s="234"/>
      <c r="F72" s="234"/>
      <c r="G72" s="234"/>
      <c r="H72" s="234" t="s">
        <v>67</v>
      </c>
      <c r="I72" s="235"/>
    </row>
    <row r="73" spans="1:9" x14ac:dyDescent="0.25">
      <c r="A73" s="221" t="s">
        <v>45</v>
      </c>
      <c r="B73" s="222"/>
      <c r="C73" s="222"/>
      <c r="D73" s="222"/>
      <c r="E73" s="222"/>
      <c r="F73" s="222"/>
      <c r="G73" s="222"/>
      <c r="H73" s="123" t="s">
        <v>9</v>
      </c>
      <c r="I73" s="58" t="s">
        <v>24</v>
      </c>
    </row>
    <row r="74" spans="1:9" x14ac:dyDescent="0.25">
      <c r="A74" s="62" t="s">
        <v>80</v>
      </c>
      <c r="B74" s="184" t="s">
        <v>81</v>
      </c>
      <c r="C74" s="185"/>
      <c r="D74" s="185"/>
      <c r="E74" s="185"/>
      <c r="F74" s="185"/>
      <c r="G74" s="186"/>
      <c r="H74" s="16">
        <f>H46</f>
        <v>0.19440000000000002</v>
      </c>
      <c r="I74" s="59">
        <f>I46</f>
        <v>448.64992799999999</v>
      </c>
    </row>
    <row r="75" spans="1:9" x14ac:dyDescent="0.25">
      <c r="A75" s="62" t="s">
        <v>82</v>
      </c>
      <c r="B75" s="184" t="s">
        <v>83</v>
      </c>
      <c r="C75" s="185"/>
      <c r="D75" s="185"/>
      <c r="E75" s="185"/>
      <c r="F75" s="185"/>
      <c r="G75" s="186"/>
      <c r="H75" s="16">
        <f>H59</f>
        <v>0.36928400000000006</v>
      </c>
      <c r="I75" s="59">
        <f>I59</f>
        <v>1017.9387050915518</v>
      </c>
    </row>
    <row r="76" spans="1:9" x14ac:dyDescent="0.25">
      <c r="A76" s="62" t="s">
        <v>84</v>
      </c>
      <c r="B76" s="184" t="s">
        <v>85</v>
      </c>
      <c r="C76" s="185"/>
      <c r="D76" s="185"/>
      <c r="E76" s="185"/>
      <c r="F76" s="185"/>
      <c r="G76" s="186"/>
      <c r="H76" s="11"/>
      <c r="I76" s="59">
        <f>H69</f>
        <v>647.78179999999998</v>
      </c>
    </row>
    <row r="77" spans="1:9" x14ac:dyDescent="0.25">
      <c r="A77" s="217" t="s">
        <v>62</v>
      </c>
      <c r="B77" s="218"/>
      <c r="C77" s="218"/>
      <c r="D77" s="218"/>
      <c r="E77" s="218"/>
      <c r="F77" s="218"/>
      <c r="G77" s="218"/>
      <c r="H77" s="11"/>
      <c r="I77" s="60">
        <f>SUM(I74:I76)</f>
        <v>2114.3704330915516</v>
      </c>
    </row>
    <row r="78" spans="1:9" ht="16.5" thickBot="1" x14ac:dyDescent="0.3">
      <c r="A78" s="243"/>
      <c r="B78" s="244"/>
      <c r="C78" s="244"/>
      <c r="D78" s="244"/>
      <c r="E78" s="244"/>
      <c r="F78" s="244"/>
      <c r="G78" s="244"/>
      <c r="H78" s="244"/>
      <c r="I78" s="245"/>
    </row>
    <row r="79" spans="1:9" ht="16.5" thickBot="1" x14ac:dyDescent="0.3">
      <c r="A79" s="191" t="s">
        <v>86</v>
      </c>
      <c r="B79" s="192"/>
      <c r="C79" s="192"/>
      <c r="D79" s="192"/>
      <c r="E79" s="192"/>
      <c r="F79" s="192"/>
      <c r="G79" s="192"/>
      <c r="H79" s="192"/>
      <c r="I79" s="193"/>
    </row>
    <row r="80" spans="1:9" x14ac:dyDescent="0.25">
      <c r="A80" s="181" t="s">
        <v>21</v>
      </c>
      <c r="B80" s="182"/>
      <c r="C80" s="182"/>
      <c r="D80" s="182"/>
      <c r="E80" s="182"/>
      <c r="F80" s="182"/>
      <c r="G80" s="182"/>
      <c r="H80" s="182" t="s">
        <v>67</v>
      </c>
      <c r="I80" s="183"/>
    </row>
    <row r="81" spans="1:32" x14ac:dyDescent="0.25">
      <c r="A81" s="221" t="s">
        <v>45</v>
      </c>
      <c r="B81" s="222"/>
      <c r="C81" s="222"/>
      <c r="D81" s="222"/>
      <c r="E81" s="222"/>
      <c r="F81" s="222"/>
      <c r="G81" s="222"/>
      <c r="H81" s="123" t="s">
        <v>9</v>
      </c>
      <c r="I81" s="58" t="s">
        <v>24</v>
      </c>
    </row>
    <row r="82" spans="1:32" x14ac:dyDescent="0.25">
      <c r="A82" s="56" t="s">
        <v>0</v>
      </c>
      <c r="B82" s="223" t="s">
        <v>25</v>
      </c>
      <c r="C82" s="223"/>
      <c r="D82" s="223"/>
      <c r="E82" s="223"/>
      <c r="F82" s="223"/>
      <c r="G82" s="223"/>
      <c r="H82" s="12">
        <v>4.1999999999999997E-3</v>
      </c>
      <c r="I82" s="59">
        <f>H82*$H$38</f>
        <v>9.6930539999999983</v>
      </c>
    </row>
    <row r="83" spans="1:32" x14ac:dyDescent="0.25">
      <c r="A83" s="56" t="s">
        <v>1</v>
      </c>
      <c r="B83" s="223" t="s">
        <v>36</v>
      </c>
      <c r="C83" s="223"/>
      <c r="D83" s="223"/>
      <c r="E83" s="223"/>
      <c r="F83" s="223"/>
      <c r="G83" s="223"/>
      <c r="H83" s="12">
        <f>8%*H82</f>
        <v>3.3599999999999998E-4</v>
      </c>
      <c r="I83" s="59">
        <f t="shared" ref="I83:I87" si="1">H83*$H$38</f>
        <v>0.77544431999999996</v>
      </c>
    </row>
    <row r="84" spans="1:32" x14ac:dyDescent="0.25">
      <c r="A84" s="56" t="s">
        <v>3</v>
      </c>
      <c r="B84" s="223" t="s">
        <v>69</v>
      </c>
      <c r="C84" s="223"/>
      <c r="D84" s="223"/>
      <c r="E84" s="223"/>
      <c r="F84" s="223"/>
      <c r="G84" s="223"/>
      <c r="H84" s="12">
        <v>3.4799999999999998E-2</v>
      </c>
      <c r="I84" s="59">
        <f t="shared" si="1"/>
        <v>80.313875999999993</v>
      </c>
    </row>
    <row r="85" spans="1:32" x14ac:dyDescent="0.25">
      <c r="A85" s="56" t="s">
        <v>5</v>
      </c>
      <c r="B85" s="223" t="s">
        <v>26</v>
      </c>
      <c r="C85" s="223"/>
      <c r="D85" s="223"/>
      <c r="E85" s="223"/>
      <c r="F85" s="223"/>
      <c r="G85" s="223"/>
      <c r="H85" s="12">
        <v>1.9400000000000001E-2</v>
      </c>
      <c r="I85" s="59">
        <f t="shared" si="1"/>
        <v>44.772677999999999</v>
      </c>
    </row>
    <row r="86" spans="1:32" x14ac:dyDescent="0.25">
      <c r="A86" s="56" t="s">
        <v>27</v>
      </c>
      <c r="B86" s="246" t="s">
        <v>87</v>
      </c>
      <c r="C86" s="246"/>
      <c r="D86" s="246"/>
      <c r="E86" s="246"/>
      <c r="F86" s="246"/>
      <c r="G86" s="246"/>
      <c r="H86" s="12">
        <f>H85*H59</f>
        <v>7.1641096000000012E-3</v>
      </c>
      <c r="I86" s="59">
        <f t="shared" si="1"/>
        <v>16.533833622552002</v>
      </c>
    </row>
    <row r="87" spans="1:32" x14ac:dyDescent="0.25">
      <c r="A87" s="56" t="s">
        <v>28</v>
      </c>
      <c r="B87" s="223" t="s">
        <v>60</v>
      </c>
      <c r="C87" s="223"/>
      <c r="D87" s="223"/>
      <c r="E87" s="223"/>
      <c r="F87" s="223"/>
      <c r="G87" s="223"/>
      <c r="H87" s="119">
        <f>8%*40%*H85</f>
        <v>6.2080000000000002E-4</v>
      </c>
      <c r="I87" s="59">
        <f t="shared" si="1"/>
        <v>1.4327256959999999</v>
      </c>
    </row>
    <row r="88" spans="1:32" x14ac:dyDescent="0.25">
      <c r="A88" s="217" t="s">
        <v>62</v>
      </c>
      <c r="B88" s="218"/>
      <c r="C88" s="218"/>
      <c r="D88" s="218"/>
      <c r="E88" s="218"/>
      <c r="F88" s="218"/>
      <c r="G88" s="218"/>
      <c r="H88" s="17">
        <f>SUM(H82:H87)</f>
        <v>6.6520909599999997E-2</v>
      </c>
      <c r="I88" s="60">
        <f>SUM(I82:I87)</f>
        <v>153.521611638552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247" t="s">
        <v>133</v>
      </c>
      <c r="B90" s="248"/>
      <c r="C90" s="248"/>
      <c r="D90" s="248"/>
      <c r="E90" s="248"/>
      <c r="F90" s="248"/>
      <c r="G90" s="248"/>
      <c r="H90" s="80"/>
      <c r="I90" s="81">
        <f>$I$88+$I$77+$H$38</f>
        <v>4575.7620447301033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91" t="s">
        <v>88</v>
      </c>
      <c r="B91" s="192"/>
      <c r="C91" s="192"/>
      <c r="D91" s="192"/>
      <c r="E91" s="192"/>
      <c r="F91" s="192"/>
      <c r="G91" s="192"/>
      <c r="H91" s="192"/>
      <c r="I91" s="19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49" t="s">
        <v>89</v>
      </c>
      <c r="B92" s="250"/>
      <c r="C92" s="250"/>
      <c r="D92" s="250"/>
      <c r="E92" s="250"/>
      <c r="F92" s="250"/>
      <c r="G92" s="250"/>
      <c r="H92" s="250"/>
      <c r="I92" s="25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33" t="s">
        <v>21</v>
      </c>
      <c r="B93" s="234"/>
      <c r="C93" s="234"/>
      <c r="D93" s="234"/>
      <c r="E93" s="234"/>
      <c r="F93" s="234"/>
      <c r="G93" s="234"/>
      <c r="H93" s="234" t="s">
        <v>67</v>
      </c>
      <c r="I93" s="23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21" t="s">
        <v>45</v>
      </c>
      <c r="B94" s="222"/>
      <c r="C94" s="222"/>
      <c r="D94" s="222"/>
      <c r="E94" s="222"/>
      <c r="F94" s="222"/>
      <c r="G94" s="222"/>
      <c r="H94" s="123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223" t="s">
        <v>90</v>
      </c>
      <c r="C95" s="223"/>
      <c r="D95" s="223"/>
      <c r="E95" s="223"/>
      <c r="F95" s="223"/>
      <c r="G95" s="223"/>
      <c r="H95" s="12">
        <v>9.2999999999999992E-3</v>
      </c>
      <c r="I95" s="59">
        <f>H95*I90</f>
        <v>42.554587015989959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223" t="s">
        <v>91</v>
      </c>
      <c r="C96" s="223"/>
      <c r="D96" s="223"/>
      <c r="E96" s="223"/>
      <c r="F96" s="223"/>
      <c r="G96" s="223"/>
      <c r="H96" s="12">
        <v>2.8E-3</v>
      </c>
      <c r="I96" s="59">
        <f>H96*I90</f>
        <v>12.812133725244289</v>
      </c>
    </row>
    <row r="97" spans="1:9" x14ac:dyDescent="0.25">
      <c r="A97" s="56" t="s">
        <v>3</v>
      </c>
      <c r="B97" s="223" t="s">
        <v>92</v>
      </c>
      <c r="C97" s="223"/>
      <c r="D97" s="223"/>
      <c r="E97" s="223"/>
      <c r="F97" s="223"/>
      <c r="G97" s="223"/>
      <c r="H97" s="12">
        <v>2.0000000000000001E-4</v>
      </c>
      <c r="I97" s="59">
        <f>H97*I90</f>
        <v>0.91515240894602068</v>
      </c>
    </row>
    <row r="98" spans="1:9" x14ac:dyDescent="0.25">
      <c r="A98" s="56" t="s">
        <v>5</v>
      </c>
      <c r="B98" s="223" t="s">
        <v>93</v>
      </c>
      <c r="C98" s="223"/>
      <c r="D98" s="223"/>
      <c r="E98" s="223"/>
      <c r="F98" s="223"/>
      <c r="G98" s="223"/>
      <c r="H98" s="12">
        <v>3.3E-3</v>
      </c>
      <c r="I98" s="59">
        <f>H98*I90</f>
        <v>15.100014747609341</v>
      </c>
    </row>
    <row r="99" spans="1:9" x14ac:dyDescent="0.25">
      <c r="A99" s="56" t="s">
        <v>27</v>
      </c>
      <c r="B99" s="223" t="s">
        <v>94</v>
      </c>
      <c r="C99" s="223"/>
      <c r="D99" s="223"/>
      <c r="E99" s="223"/>
      <c r="F99" s="223"/>
      <c r="G99" s="223"/>
      <c r="H99" s="12">
        <v>6.9999999999999999E-4</v>
      </c>
      <c r="I99" s="59">
        <f>H99*I90</f>
        <v>3.2030334313110722</v>
      </c>
    </row>
    <row r="100" spans="1:9" x14ac:dyDescent="0.25">
      <c r="A100" s="56" t="s">
        <v>28</v>
      </c>
      <c r="B100" s="223" t="s">
        <v>59</v>
      </c>
      <c r="C100" s="223"/>
      <c r="D100" s="223"/>
      <c r="E100" s="223"/>
      <c r="F100" s="223"/>
      <c r="G100" s="223"/>
      <c r="H100" s="12">
        <v>4.1999999999999997E-3</v>
      </c>
      <c r="I100" s="59">
        <f>H100*I90</f>
        <v>19.218200587866434</v>
      </c>
    </row>
    <row r="101" spans="1:9" x14ac:dyDescent="0.25">
      <c r="A101" s="217" t="s">
        <v>62</v>
      </c>
      <c r="B101" s="218"/>
      <c r="C101" s="218"/>
      <c r="D101" s="218"/>
      <c r="E101" s="218"/>
      <c r="F101" s="218"/>
      <c r="G101" s="218"/>
      <c r="H101" s="17">
        <f>SUM(H95:H100)</f>
        <v>2.0499999999999997E-2</v>
      </c>
      <c r="I101" s="60">
        <f>SUM(I95:I100)</f>
        <v>93.803121916967115</v>
      </c>
    </row>
    <row r="102" spans="1:9" x14ac:dyDescent="0.25">
      <c r="A102" s="252"/>
      <c r="B102" s="253"/>
      <c r="C102" s="253"/>
      <c r="D102" s="253"/>
      <c r="E102" s="253"/>
      <c r="F102" s="253"/>
      <c r="G102" s="253"/>
      <c r="H102" s="253"/>
      <c r="I102" s="254"/>
    </row>
    <row r="103" spans="1:9" x14ac:dyDescent="0.25">
      <c r="A103" s="230" t="s">
        <v>95</v>
      </c>
      <c r="B103" s="231"/>
      <c r="C103" s="231"/>
      <c r="D103" s="231"/>
      <c r="E103" s="231"/>
      <c r="F103" s="231"/>
      <c r="G103" s="231"/>
      <c r="H103" s="231"/>
      <c r="I103" s="232"/>
    </row>
    <row r="104" spans="1:9" x14ac:dyDescent="0.25">
      <c r="A104" s="233" t="s">
        <v>21</v>
      </c>
      <c r="B104" s="234"/>
      <c r="C104" s="234"/>
      <c r="D104" s="234"/>
      <c r="E104" s="234"/>
      <c r="F104" s="234"/>
      <c r="G104" s="234"/>
      <c r="H104" s="234" t="s">
        <v>67</v>
      </c>
      <c r="I104" s="235"/>
    </row>
    <row r="105" spans="1:9" x14ac:dyDescent="0.25">
      <c r="A105" s="221" t="s">
        <v>96</v>
      </c>
      <c r="B105" s="222"/>
      <c r="C105" s="222"/>
      <c r="D105" s="222"/>
      <c r="E105" s="222"/>
      <c r="F105" s="222"/>
      <c r="G105" s="222"/>
      <c r="H105" s="123" t="s">
        <v>9</v>
      </c>
      <c r="I105" s="58" t="s">
        <v>24</v>
      </c>
    </row>
    <row r="106" spans="1:9" s="2" customFormat="1" x14ac:dyDescent="0.25">
      <c r="A106" s="54" t="s">
        <v>0</v>
      </c>
      <c r="B106" s="166" t="s">
        <v>97</v>
      </c>
      <c r="C106" s="166"/>
      <c r="D106" s="166"/>
      <c r="E106" s="166"/>
      <c r="F106" s="166"/>
      <c r="G106" s="166"/>
      <c r="H106" s="5" t="s">
        <v>116</v>
      </c>
      <c r="I106" s="64">
        <v>0</v>
      </c>
    </row>
    <row r="107" spans="1:9" x14ac:dyDescent="0.25">
      <c r="A107" s="217" t="s">
        <v>62</v>
      </c>
      <c r="B107" s="218"/>
      <c r="C107" s="218"/>
      <c r="D107" s="218"/>
      <c r="E107" s="218"/>
      <c r="F107" s="218"/>
      <c r="G107" s="218"/>
      <c r="H107" s="123"/>
      <c r="I107" s="60">
        <f>SUM(I106)</f>
        <v>0</v>
      </c>
    </row>
    <row r="108" spans="1:9" x14ac:dyDescent="0.25">
      <c r="A108" s="252"/>
      <c r="B108" s="253"/>
      <c r="C108" s="253"/>
      <c r="D108" s="253"/>
      <c r="E108" s="253"/>
      <c r="F108" s="253"/>
      <c r="G108" s="253"/>
      <c r="H108" s="253"/>
      <c r="I108" s="254"/>
    </row>
    <row r="109" spans="1:9" x14ac:dyDescent="0.25">
      <c r="A109" s="230" t="s">
        <v>139</v>
      </c>
      <c r="B109" s="231"/>
      <c r="C109" s="231"/>
      <c r="D109" s="231"/>
      <c r="E109" s="231"/>
      <c r="F109" s="231"/>
      <c r="G109" s="231"/>
      <c r="H109" s="231"/>
      <c r="I109" s="232"/>
    </row>
    <row r="110" spans="1:9" x14ac:dyDescent="0.25">
      <c r="A110" s="217" t="s">
        <v>21</v>
      </c>
      <c r="B110" s="218"/>
      <c r="C110" s="218"/>
      <c r="D110" s="218"/>
      <c r="E110" s="218"/>
      <c r="F110" s="218"/>
      <c r="G110" s="218"/>
      <c r="H110" s="234" t="s">
        <v>67</v>
      </c>
      <c r="I110" s="235"/>
    </row>
    <row r="111" spans="1:9" x14ac:dyDescent="0.25">
      <c r="A111" s="221" t="s">
        <v>45</v>
      </c>
      <c r="B111" s="222"/>
      <c r="C111" s="222"/>
      <c r="D111" s="222"/>
      <c r="E111" s="222"/>
      <c r="F111" s="222"/>
      <c r="G111" s="222"/>
      <c r="H111" s="123" t="s">
        <v>9</v>
      </c>
      <c r="I111" s="58" t="s">
        <v>24</v>
      </c>
    </row>
    <row r="112" spans="1:9" x14ac:dyDescent="0.25">
      <c r="A112" s="56" t="s">
        <v>37</v>
      </c>
      <c r="B112" s="184" t="s">
        <v>98</v>
      </c>
      <c r="C112" s="185"/>
      <c r="D112" s="185"/>
      <c r="E112" s="185"/>
      <c r="F112" s="185"/>
      <c r="G112" s="186"/>
      <c r="H112" s="16">
        <f>H101</f>
        <v>2.0499999999999997E-2</v>
      </c>
      <c r="I112" s="65">
        <f>I101</f>
        <v>93.803121916967115</v>
      </c>
    </row>
    <row r="113" spans="1:32" x14ac:dyDescent="0.25">
      <c r="A113" s="56" t="s">
        <v>38</v>
      </c>
      <c r="B113" s="184" t="s">
        <v>52</v>
      </c>
      <c r="C113" s="185"/>
      <c r="D113" s="185"/>
      <c r="E113" s="185"/>
      <c r="F113" s="185"/>
      <c r="G113" s="186"/>
      <c r="H113" s="11"/>
      <c r="I113" s="65">
        <f>I107</f>
        <v>0</v>
      </c>
    </row>
    <row r="114" spans="1:32" x14ac:dyDescent="0.25">
      <c r="A114" s="210" t="s">
        <v>62</v>
      </c>
      <c r="B114" s="211"/>
      <c r="C114" s="211"/>
      <c r="D114" s="211"/>
      <c r="E114" s="211"/>
      <c r="F114" s="211"/>
      <c r="G114" s="212"/>
      <c r="H114" s="123"/>
      <c r="I114" s="66">
        <f>SUM(I112:I113)</f>
        <v>93.803121916967115</v>
      </c>
    </row>
    <row r="115" spans="1:32" ht="16.5" thickBot="1" x14ac:dyDescent="0.3">
      <c r="A115" s="255"/>
      <c r="B115" s="256"/>
      <c r="C115" s="256"/>
      <c r="D115" s="256"/>
      <c r="E115" s="256"/>
      <c r="F115" s="256"/>
      <c r="G115" s="256"/>
      <c r="H115" s="256"/>
      <c r="I115" s="257"/>
    </row>
    <row r="116" spans="1:32" ht="16.5" thickBot="1" x14ac:dyDescent="0.3">
      <c r="A116" s="191" t="s">
        <v>99</v>
      </c>
      <c r="B116" s="192"/>
      <c r="C116" s="192"/>
      <c r="D116" s="192"/>
      <c r="E116" s="192"/>
      <c r="F116" s="192"/>
      <c r="G116" s="192"/>
      <c r="H116" s="192"/>
      <c r="I116" s="193"/>
    </row>
    <row r="117" spans="1:32" x14ac:dyDescent="0.25">
      <c r="A117" s="181" t="s">
        <v>21</v>
      </c>
      <c r="B117" s="182"/>
      <c r="C117" s="182"/>
      <c r="D117" s="182"/>
      <c r="E117" s="182"/>
      <c r="F117" s="182"/>
      <c r="G117" s="182"/>
      <c r="H117" s="182" t="s">
        <v>67</v>
      </c>
      <c r="I117" s="183"/>
    </row>
    <row r="118" spans="1:32" x14ac:dyDescent="0.25">
      <c r="A118" s="56" t="s">
        <v>0</v>
      </c>
      <c r="B118" s="223" t="s">
        <v>58</v>
      </c>
      <c r="C118" s="223"/>
      <c r="D118" s="223"/>
      <c r="E118" s="223"/>
      <c r="F118" s="223"/>
      <c r="G118" s="223"/>
      <c r="H118" s="236">
        <v>24.56</v>
      </c>
      <c r="I118" s="237"/>
    </row>
    <row r="119" spans="1:32" x14ac:dyDescent="0.25">
      <c r="A119" s="56" t="s">
        <v>1</v>
      </c>
      <c r="B119" s="223" t="s">
        <v>170</v>
      </c>
      <c r="C119" s="223"/>
      <c r="D119" s="223"/>
      <c r="E119" s="223"/>
      <c r="F119" s="223"/>
      <c r="G119" s="223"/>
      <c r="H119" s="236">
        <v>489.97</v>
      </c>
      <c r="I119" s="237"/>
    </row>
    <row r="120" spans="1:32" x14ac:dyDescent="0.25">
      <c r="A120" s="56" t="s">
        <v>3</v>
      </c>
      <c r="B120" s="223" t="s">
        <v>101</v>
      </c>
      <c r="C120" s="223"/>
      <c r="D120" s="223"/>
      <c r="E120" s="223"/>
      <c r="F120" s="223"/>
      <c r="G120" s="223"/>
      <c r="H120" s="236">
        <v>129.5</v>
      </c>
      <c r="I120" s="237"/>
    </row>
    <row r="121" spans="1:32" x14ac:dyDescent="0.25">
      <c r="A121" s="56" t="s">
        <v>5</v>
      </c>
      <c r="B121" s="223" t="s">
        <v>171</v>
      </c>
      <c r="C121" s="223"/>
      <c r="D121" s="223"/>
      <c r="E121" s="223"/>
      <c r="F121" s="223"/>
      <c r="G121" s="223"/>
      <c r="H121" s="236">
        <v>14.05</v>
      </c>
      <c r="I121" s="237"/>
    </row>
    <row r="122" spans="1:32" x14ac:dyDescent="0.25">
      <c r="A122" s="210" t="s">
        <v>62</v>
      </c>
      <c r="B122" s="211"/>
      <c r="C122" s="211"/>
      <c r="D122" s="211"/>
      <c r="E122" s="211"/>
      <c r="F122" s="211"/>
      <c r="G122" s="212"/>
      <c r="H122" s="219">
        <f>SUM(H118:I121)</f>
        <v>658.07999999999993</v>
      </c>
      <c r="I122" s="220"/>
    </row>
    <row r="123" spans="1:32" x14ac:dyDescent="0.25">
      <c r="A123" s="122"/>
      <c r="B123" s="211"/>
      <c r="C123" s="211"/>
      <c r="D123" s="211"/>
      <c r="E123" s="211"/>
      <c r="F123" s="211"/>
      <c r="G123" s="211"/>
      <c r="H123" s="211"/>
      <c r="I123" s="214"/>
    </row>
    <row r="124" spans="1:32" s="18" customFormat="1" ht="16.5" thickBot="1" x14ac:dyDescent="0.3">
      <c r="A124" s="247" t="s">
        <v>134</v>
      </c>
      <c r="B124" s="248"/>
      <c r="C124" s="248"/>
      <c r="D124" s="248"/>
      <c r="E124" s="248"/>
      <c r="F124" s="248"/>
      <c r="G124" s="248"/>
      <c r="H124" s="80"/>
      <c r="I124" s="81">
        <f>$I$88+$I$77+$H$38+$I$114+$H$122</f>
        <v>5327.6451666470703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91" t="s">
        <v>102</v>
      </c>
      <c r="B125" s="192"/>
      <c r="C125" s="192"/>
      <c r="D125" s="192"/>
      <c r="E125" s="192"/>
      <c r="F125" s="192"/>
      <c r="G125" s="192"/>
      <c r="H125" s="192"/>
      <c r="I125" s="193"/>
    </row>
    <row r="126" spans="1:32" x14ac:dyDescent="0.25">
      <c r="A126" s="306" t="s">
        <v>21</v>
      </c>
      <c r="B126" s="150"/>
      <c r="C126" s="150"/>
      <c r="D126" s="150"/>
      <c r="E126" s="150"/>
      <c r="F126" s="150"/>
      <c r="G126" s="150"/>
      <c r="H126" s="150" t="s">
        <v>67</v>
      </c>
      <c r="I126" s="151"/>
    </row>
    <row r="127" spans="1:32" x14ac:dyDescent="0.25">
      <c r="A127" s="138" t="s">
        <v>45</v>
      </c>
      <c r="B127" s="139"/>
      <c r="C127" s="139"/>
      <c r="D127" s="139"/>
      <c r="E127" s="139"/>
      <c r="F127" s="139"/>
      <c r="G127" s="139"/>
      <c r="H127" s="19" t="s">
        <v>9</v>
      </c>
      <c r="I127" s="69" t="s">
        <v>24</v>
      </c>
    </row>
    <row r="128" spans="1:32" x14ac:dyDescent="0.25">
      <c r="A128" s="70" t="s">
        <v>0</v>
      </c>
      <c r="B128" s="273" t="s">
        <v>103</v>
      </c>
      <c r="C128" s="274"/>
      <c r="D128" s="274"/>
      <c r="E128" s="274"/>
      <c r="F128" s="274"/>
      <c r="G128" s="275"/>
      <c r="H128" s="14">
        <v>7.9000000000000008E-3</v>
      </c>
      <c r="I128" s="125">
        <f>H128*$I$124</f>
        <v>42.08839681651186</v>
      </c>
    </row>
    <row r="129" spans="1:32" x14ac:dyDescent="0.25">
      <c r="A129" s="70" t="s">
        <v>1</v>
      </c>
      <c r="B129" s="273" t="s">
        <v>17</v>
      </c>
      <c r="C129" s="274"/>
      <c r="D129" s="274"/>
      <c r="E129" s="274"/>
      <c r="F129" s="274"/>
      <c r="G129" s="275"/>
      <c r="H129" s="14">
        <v>0.01</v>
      </c>
      <c r="I129" s="125">
        <f>H129*($I$128+$I$124)</f>
        <v>53.69733563463582</v>
      </c>
    </row>
    <row r="130" spans="1:32" x14ac:dyDescent="0.25">
      <c r="A130" s="71" t="s">
        <v>3</v>
      </c>
      <c r="B130" s="273" t="s">
        <v>127</v>
      </c>
      <c r="C130" s="281"/>
      <c r="D130" s="281"/>
      <c r="E130" s="281"/>
      <c r="F130" s="281"/>
      <c r="G130" s="282"/>
      <c r="H130" s="14">
        <v>3.6700000000000003E-2</v>
      </c>
      <c r="I130" s="72">
        <f>(SUM($I$124+$I$128+$I$129)*H130)/(100%-(SUM($H$130:$H$132)))</f>
        <v>219.86072461825322</v>
      </c>
    </row>
    <row r="131" spans="1:32" x14ac:dyDescent="0.25">
      <c r="A131" s="71"/>
      <c r="B131" s="300" t="s">
        <v>126</v>
      </c>
      <c r="C131" s="301"/>
      <c r="D131" s="301"/>
      <c r="E131" s="301"/>
      <c r="F131" s="301"/>
      <c r="G131" s="302"/>
      <c r="H131" s="20">
        <v>8.0000000000000002E-3</v>
      </c>
      <c r="I131" s="72">
        <f>(SUM($I$124+$I$128+$I$129)*H131)/(100%-(SUM($H$130:$H$132)))</f>
        <v>47.92604351351568</v>
      </c>
    </row>
    <row r="132" spans="1:32" x14ac:dyDescent="0.25">
      <c r="A132" s="71" t="s">
        <v>5</v>
      </c>
      <c r="B132" s="303" t="s">
        <v>125</v>
      </c>
      <c r="C132" s="304"/>
      <c r="D132" s="304"/>
      <c r="E132" s="304"/>
      <c r="F132" s="304"/>
      <c r="G132" s="305"/>
      <c r="H132" s="21">
        <v>0.05</v>
      </c>
      <c r="I132" s="72">
        <f>(SUM($I$124+$I$128+$I$129)*H132)/(100%-(SUM($H$130:$H$132)))</f>
        <v>299.53777195947305</v>
      </c>
    </row>
    <row r="133" spans="1:32" x14ac:dyDescent="0.25">
      <c r="A133" s="217" t="s">
        <v>62</v>
      </c>
      <c r="B133" s="218"/>
      <c r="C133" s="218"/>
      <c r="D133" s="218"/>
      <c r="E133" s="218"/>
      <c r="F133" s="218"/>
      <c r="G133" s="218"/>
      <c r="H133" s="22">
        <f>SUM(H128:H132)</f>
        <v>0.11260000000000001</v>
      </c>
      <c r="I133" s="73">
        <f>SUM(I128:I132)</f>
        <v>663.11027254238957</v>
      </c>
    </row>
    <row r="134" spans="1:32" ht="16.5" thickBot="1" x14ac:dyDescent="0.3">
      <c r="A134" s="266" t="s">
        <v>135</v>
      </c>
      <c r="B134" s="267"/>
      <c r="C134" s="267"/>
      <c r="D134" s="267"/>
      <c r="E134" s="267"/>
      <c r="F134" s="267"/>
      <c r="G134" s="268"/>
      <c r="H134" s="82">
        <f>(H128+100%)*(H129+100%)/(100%-(SUM(H130:H132)))-100%</f>
        <v>0.12446592289848657</v>
      </c>
      <c r="I134" s="83">
        <f>H134*SUM($I$124)</f>
        <v>663.11027254238888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269" t="s">
        <v>104</v>
      </c>
      <c r="B135" s="270"/>
      <c r="C135" s="270"/>
      <c r="D135" s="270"/>
      <c r="E135" s="270"/>
      <c r="F135" s="270"/>
      <c r="G135" s="270"/>
      <c r="H135" s="270"/>
      <c r="I135" s="271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272" t="s">
        <v>21</v>
      </c>
      <c r="B137" s="158"/>
      <c r="C137" s="158"/>
      <c r="D137" s="158"/>
      <c r="E137" s="158"/>
      <c r="F137" s="158"/>
      <c r="G137" s="158"/>
      <c r="H137" s="158" t="s">
        <v>67</v>
      </c>
      <c r="I137" s="159"/>
    </row>
    <row r="138" spans="1:32" x14ac:dyDescent="0.25">
      <c r="A138" s="74" t="s">
        <v>0</v>
      </c>
      <c r="B138" s="261" t="s">
        <v>106</v>
      </c>
      <c r="C138" s="262"/>
      <c r="D138" s="262"/>
      <c r="E138" s="262"/>
      <c r="F138" s="262"/>
      <c r="G138" s="263"/>
      <c r="H138" s="264">
        <f>H38</f>
        <v>2307.87</v>
      </c>
      <c r="I138" s="265"/>
    </row>
    <row r="139" spans="1:32" x14ac:dyDescent="0.25">
      <c r="A139" s="74" t="s">
        <v>1</v>
      </c>
      <c r="B139" s="261" t="s">
        <v>107</v>
      </c>
      <c r="C139" s="262"/>
      <c r="D139" s="262"/>
      <c r="E139" s="262"/>
      <c r="F139" s="262"/>
      <c r="G139" s="263"/>
      <c r="H139" s="264">
        <f>I77</f>
        <v>2114.3704330915516</v>
      </c>
      <c r="I139" s="265"/>
    </row>
    <row r="140" spans="1:32" x14ac:dyDescent="0.25">
      <c r="A140" s="74" t="s">
        <v>3</v>
      </c>
      <c r="B140" s="261" t="s">
        <v>108</v>
      </c>
      <c r="C140" s="262"/>
      <c r="D140" s="262"/>
      <c r="E140" s="262"/>
      <c r="F140" s="262"/>
      <c r="G140" s="263"/>
      <c r="H140" s="264">
        <f>I88</f>
        <v>153.521611638552</v>
      </c>
      <c r="I140" s="265"/>
    </row>
    <row r="141" spans="1:32" x14ac:dyDescent="0.25">
      <c r="A141" s="74" t="s">
        <v>5</v>
      </c>
      <c r="B141" s="261" t="s">
        <v>109</v>
      </c>
      <c r="C141" s="262"/>
      <c r="D141" s="262"/>
      <c r="E141" s="262"/>
      <c r="F141" s="262"/>
      <c r="G141" s="263"/>
      <c r="H141" s="264">
        <f>I114</f>
        <v>93.803121916967115</v>
      </c>
      <c r="I141" s="265"/>
    </row>
    <row r="142" spans="1:32" x14ac:dyDescent="0.25">
      <c r="A142" s="74" t="s">
        <v>27</v>
      </c>
      <c r="B142" s="261" t="s">
        <v>110</v>
      </c>
      <c r="C142" s="262"/>
      <c r="D142" s="262"/>
      <c r="E142" s="262"/>
      <c r="F142" s="262"/>
      <c r="G142" s="263"/>
      <c r="H142" s="264">
        <f>H122</f>
        <v>658.07999999999993</v>
      </c>
      <c r="I142" s="265"/>
    </row>
    <row r="143" spans="1:32" x14ac:dyDescent="0.25">
      <c r="A143" s="276" t="s">
        <v>117</v>
      </c>
      <c r="B143" s="277"/>
      <c r="C143" s="277"/>
      <c r="D143" s="277"/>
      <c r="E143" s="277"/>
      <c r="F143" s="277"/>
      <c r="G143" s="278"/>
      <c r="H143" s="279">
        <f>SUM(H138:I142)</f>
        <v>5327.6451666470703</v>
      </c>
      <c r="I143" s="280"/>
    </row>
    <row r="144" spans="1:32" ht="16.5" thickBot="1" x14ac:dyDescent="0.3">
      <c r="A144" s="87" t="s">
        <v>28</v>
      </c>
      <c r="B144" s="258" t="s">
        <v>111</v>
      </c>
      <c r="C144" s="258"/>
      <c r="D144" s="258"/>
      <c r="E144" s="258"/>
      <c r="F144" s="258"/>
      <c r="G144" s="258"/>
      <c r="H144" s="259">
        <f>I133</f>
        <v>663.11027254238957</v>
      </c>
      <c r="I144" s="260"/>
    </row>
    <row r="145" spans="1:32" ht="16.5" thickBot="1" x14ac:dyDescent="0.3">
      <c r="A145" s="89" t="s">
        <v>31</v>
      </c>
      <c r="B145" s="130" t="s">
        <v>196</v>
      </c>
      <c r="C145" s="131"/>
      <c r="D145" s="131"/>
      <c r="E145" s="131"/>
      <c r="F145" s="131"/>
      <c r="G145" s="131"/>
      <c r="H145" s="298">
        <f>H143+H144</f>
        <v>5990.75543918946</v>
      </c>
      <c r="I145" s="299"/>
    </row>
    <row r="146" spans="1:32" ht="16.5" thickBot="1" x14ac:dyDescent="0.3">
      <c r="A146" s="88" t="s">
        <v>32</v>
      </c>
      <c r="B146" s="290" t="s">
        <v>136</v>
      </c>
      <c r="C146" s="290"/>
      <c r="D146" s="290"/>
      <c r="E146" s="290"/>
      <c r="F146" s="290"/>
      <c r="G146" s="290"/>
      <c r="H146" s="286">
        <f>$E$26</f>
        <v>1</v>
      </c>
      <c r="I146" s="287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0" t="s">
        <v>137</v>
      </c>
      <c r="C147" s="131"/>
      <c r="D147" s="131"/>
      <c r="E147" s="131"/>
      <c r="F147" s="131"/>
      <c r="G147" s="131"/>
      <c r="H147" s="288">
        <f>$H$145*$H$146</f>
        <v>5990.75543918946</v>
      </c>
      <c r="I147" s="289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283" t="s">
        <v>206</v>
      </c>
      <c r="C150" s="284"/>
      <c r="D150" s="285"/>
      <c r="F150" s="9" t="s">
        <v>197</v>
      </c>
      <c r="G150" s="36"/>
      <c r="H150" s="37">
        <f>H145</f>
        <v>5990.75543918946</v>
      </c>
      <c r="I150" s="38"/>
    </row>
    <row r="151" spans="1:32" s="1" customFormat="1" x14ac:dyDescent="0.25">
      <c r="F151" s="9" t="s">
        <v>200</v>
      </c>
      <c r="G151" s="36"/>
      <c r="H151" s="37">
        <v>5921.04</v>
      </c>
    </row>
    <row r="152" spans="1:32" s="1" customFormat="1" x14ac:dyDescent="0.25">
      <c r="F152" s="10" t="s">
        <v>199</v>
      </c>
      <c r="G152" s="39"/>
      <c r="H152" s="40">
        <f>H150-H151</f>
        <v>69.715439189460085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A7:D7"/>
    <mergeCell ref="E7:I7"/>
    <mergeCell ref="A8:D8"/>
    <mergeCell ref="E8:I8"/>
    <mergeCell ref="A9:D9"/>
    <mergeCell ref="E9:I9"/>
    <mergeCell ref="C1:I1"/>
    <mergeCell ref="C2:I2"/>
    <mergeCell ref="C3:I3"/>
    <mergeCell ref="C4:I4"/>
    <mergeCell ref="A5:I5"/>
    <mergeCell ref="A6:D6"/>
    <mergeCell ref="E6:I6"/>
    <mergeCell ref="H13:I13"/>
    <mergeCell ref="H14:I14"/>
    <mergeCell ref="H15:I15"/>
    <mergeCell ref="H16:I16"/>
    <mergeCell ref="B18:G18"/>
    <mergeCell ref="H18:I18"/>
    <mergeCell ref="A10:D10"/>
    <mergeCell ref="E10:I10"/>
    <mergeCell ref="A11:D11"/>
    <mergeCell ref="E11:I11"/>
    <mergeCell ref="A12:D12"/>
    <mergeCell ref="E12:I12"/>
    <mergeCell ref="B22:G22"/>
    <mergeCell ref="H22:I22"/>
    <mergeCell ref="B23:D23"/>
    <mergeCell ref="E23:G23"/>
    <mergeCell ref="H23:I23"/>
    <mergeCell ref="B24:D24"/>
    <mergeCell ref="E24:G24"/>
    <mergeCell ref="H24:I24"/>
    <mergeCell ref="B19:G19"/>
    <mergeCell ref="H19:I19"/>
    <mergeCell ref="B20:G20"/>
    <mergeCell ref="H20:I20"/>
    <mergeCell ref="B21:G21"/>
    <mergeCell ref="H21:I21"/>
    <mergeCell ref="A27:I27"/>
    <mergeCell ref="A28:I28"/>
    <mergeCell ref="A29:G29"/>
    <mergeCell ref="H29:I29"/>
    <mergeCell ref="B30:G30"/>
    <mergeCell ref="H30:I30"/>
    <mergeCell ref="B25:D25"/>
    <mergeCell ref="E25:G25"/>
    <mergeCell ref="H25:I25"/>
    <mergeCell ref="B26:D26"/>
    <mergeCell ref="E26:G26"/>
    <mergeCell ref="H26:I26"/>
    <mergeCell ref="B34:G34"/>
    <mergeCell ref="H34:I34"/>
    <mergeCell ref="B35:G35"/>
    <mergeCell ref="H35:I35"/>
    <mergeCell ref="B36:G36"/>
    <mergeCell ref="H36:I36"/>
    <mergeCell ref="B31:G31"/>
    <mergeCell ref="H31:I31"/>
    <mergeCell ref="B32:G32"/>
    <mergeCell ref="H32:I32"/>
    <mergeCell ref="B33:G33"/>
    <mergeCell ref="H33:I33"/>
    <mergeCell ref="A41:I41"/>
    <mergeCell ref="A42:G42"/>
    <mergeCell ref="H42:I42"/>
    <mergeCell ref="A43:G43"/>
    <mergeCell ref="B44:G44"/>
    <mergeCell ref="B45:G45"/>
    <mergeCell ref="B37:G37"/>
    <mergeCell ref="H37:I37"/>
    <mergeCell ref="A38:G38"/>
    <mergeCell ref="H38:I38"/>
    <mergeCell ref="A39:I39"/>
    <mergeCell ref="A40:I40"/>
    <mergeCell ref="B51:G51"/>
    <mergeCell ref="B52:G52"/>
    <mergeCell ref="B53:G53"/>
    <mergeCell ref="B54:G54"/>
    <mergeCell ref="B55:G55"/>
    <mergeCell ref="B56:G56"/>
    <mergeCell ref="A46:G46"/>
    <mergeCell ref="A47:I47"/>
    <mergeCell ref="A48:I48"/>
    <mergeCell ref="A49:G49"/>
    <mergeCell ref="H49:I49"/>
    <mergeCell ref="A50:G50"/>
    <mergeCell ref="B63:G63"/>
    <mergeCell ref="H63:I63"/>
    <mergeCell ref="B64:G64"/>
    <mergeCell ref="H64:I64"/>
    <mergeCell ref="B65:G65"/>
    <mergeCell ref="H65:I65"/>
    <mergeCell ref="B57:G57"/>
    <mergeCell ref="B58:G58"/>
    <mergeCell ref="A59:G59"/>
    <mergeCell ref="A60:I60"/>
    <mergeCell ref="A61:I61"/>
    <mergeCell ref="A62:G62"/>
    <mergeCell ref="H62:I62"/>
    <mergeCell ref="A69:G69"/>
    <mergeCell ref="H69:I69"/>
    <mergeCell ref="A70:I70"/>
    <mergeCell ref="A71:I71"/>
    <mergeCell ref="A72:G72"/>
    <mergeCell ref="H72:I72"/>
    <mergeCell ref="B66:G66"/>
    <mergeCell ref="H66:I66"/>
    <mergeCell ref="B67:G67"/>
    <mergeCell ref="H67:I67"/>
    <mergeCell ref="B68:G68"/>
    <mergeCell ref="H68:I68"/>
    <mergeCell ref="A79:I79"/>
    <mergeCell ref="A80:G80"/>
    <mergeCell ref="H80:I80"/>
    <mergeCell ref="A81:G81"/>
    <mergeCell ref="B82:G82"/>
    <mergeCell ref="B83:G83"/>
    <mergeCell ref="A73:G73"/>
    <mergeCell ref="B74:G74"/>
    <mergeCell ref="B75:G75"/>
    <mergeCell ref="B76:G76"/>
    <mergeCell ref="A77:G77"/>
    <mergeCell ref="A78:I78"/>
    <mergeCell ref="A91:I91"/>
    <mergeCell ref="A92:I92"/>
    <mergeCell ref="A93:G93"/>
    <mergeCell ref="H93:I93"/>
    <mergeCell ref="A94:G94"/>
    <mergeCell ref="B95:G95"/>
    <mergeCell ref="B84:G84"/>
    <mergeCell ref="B85:G85"/>
    <mergeCell ref="B86:G86"/>
    <mergeCell ref="B87:G87"/>
    <mergeCell ref="A88:G88"/>
    <mergeCell ref="A90:G90"/>
    <mergeCell ref="A102:I102"/>
    <mergeCell ref="A103:I103"/>
    <mergeCell ref="A104:G104"/>
    <mergeCell ref="H104:I104"/>
    <mergeCell ref="A105:G105"/>
    <mergeCell ref="B106:G106"/>
    <mergeCell ref="B96:G96"/>
    <mergeCell ref="B97:G97"/>
    <mergeCell ref="B98:G98"/>
    <mergeCell ref="B99:G99"/>
    <mergeCell ref="B100:G100"/>
    <mergeCell ref="A101:G101"/>
    <mergeCell ref="B112:G112"/>
    <mergeCell ref="B113:G113"/>
    <mergeCell ref="A114:G114"/>
    <mergeCell ref="A115:I115"/>
    <mergeCell ref="A116:I116"/>
    <mergeCell ref="A117:G117"/>
    <mergeCell ref="H117:I117"/>
    <mergeCell ref="A107:G107"/>
    <mergeCell ref="A108:I108"/>
    <mergeCell ref="A109:I109"/>
    <mergeCell ref="A110:G110"/>
    <mergeCell ref="H110:I110"/>
    <mergeCell ref="A111:G111"/>
    <mergeCell ref="B121:G121"/>
    <mergeCell ref="H121:I121"/>
    <mergeCell ref="A122:G122"/>
    <mergeCell ref="H122:I122"/>
    <mergeCell ref="B123:I123"/>
    <mergeCell ref="A124:G124"/>
    <mergeCell ref="B118:G118"/>
    <mergeCell ref="H118:I118"/>
    <mergeCell ref="B119:G119"/>
    <mergeCell ref="H119:I119"/>
    <mergeCell ref="B120:G120"/>
    <mergeCell ref="H120:I120"/>
    <mergeCell ref="B130:G130"/>
    <mergeCell ref="B131:G131"/>
    <mergeCell ref="B132:G132"/>
    <mergeCell ref="A133:G133"/>
    <mergeCell ref="A134:G134"/>
    <mergeCell ref="A135:I135"/>
    <mergeCell ref="A125:I125"/>
    <mergeCell ref="A126:G126"/>
    <mergeCell ref="H126:I126"/>
    <mergeCell ref="A127:G127"/>
    <mergeCell ref="B128:G128"/>
    <mergeCell ref="B129:G129"/>
    <mergeCell ref="B140:G140"/>
    <mergeCell ref="H140:I140"/>
    <mergeCell ref="B141:G141"/>
    <mergeCell ref="H141:I141"/>
    <mergeCell ref="B142:G142"/>
    <mergeCell ref="H142:I142"/>
    <mergeCell ref="A137:G137"/>
    <mergeCell ref="H137:I137"/>
    <mergeCell ref="B138:G138"/>
    <mergeCell ref="H138:I138"/>
    <mergeCell ref="B139:G139"/>
    <mergeCell ref="H139:I139"/>
    <mergeCell ref="B146:G146"/>
    <mergeCell ref="H146:I146"/>
    <mergeCell ref="B147:G147"/>
    <mergeCell ref="H147:I147"/>
    <mergeCell ref="B150:D150"/>
    <mergeCell ref="A143:G143"/>
    <mergeCell ref="H143:I143"/>
    <mergeCell ref="B144:G144"/>
    <mergeCell ref="H144:I144"/>
    <mergeCell ref="B145:G145"/>
    <mergeCell ref="H145:I145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30" zoomScale="90" zoomScaleNormal="90" workbookViewId="0">
      <selection activeCell="M9" sqref="M9:M10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132" t="s">
        <v>19</v>
      </c>
      <c r="D1" s="133"/>
      <c r="E1" s="133"/>
      <c r="F1" s="133"/>
      <c r="G1" s="133"/>
      <c r="H1" s="133"/>
      <c r="I1" s="134"/>
    </row>
    <row r="2" spans="1:9" ht="19.5" customHeight="1" x14ac:dyDescent="0.25">
      <c r="A2" s="47"/>
      <c r="B2" s="4"/>
      <c r="C2" s="135" t="s">
        <v>118</v>
      </c>
      <c r="D2" s="136"/>
      <c r="E2" s="136"/>
      <c r="F2" s="136"/>
      <c r="G2" s="136"/>
      <c r="H2" s="136"/>
      <c r="I2" s="137"/>
    </row>
    <row r="3" spans="1:9" ht="19.5" customHeight="1" x14ac:dyDescent="0.25">
      <c r="A3" s="47"/>
      <c r="B3" s="4"/>
      <c r="C3" s="135" t="s">
        <v>131</v>
      </c>
      <c r="D3" s="136"/>
      <c r="E3" s="136"/>
      <c r="F3" s="136"/>
      <c r="G3" s="136"/>
      <c r="H3" s="136"/>
      <c r="I3" s="137"/>
    </row>
    <row r="4" spans="1:9" ht="19.5" customHeight="1" thickBot="1" x14ac:dyDescent="0.3">
      <c r="A4" s="47"/>
      <c r="B4" s="4"/>
      <c r="C4" s="152" t="s">
        <v>71</v>
      </c>
      <c r="D4" s="153"/>
      <c r="E4" s="153"/>
      <c r="F4" s="153"/>
      <c r="G4" s="153"/>
      <c r="H4" s="153"/>
      <c r="I4" s="154"/>
    </row>
    <row r="5" spans="1:9" ht="18" customHeight="1" thickBot="1" x14ac:dyDescent="0.3">
      <c r="A5" s="155" t="s">
        <v>70</v>
      </c>
      <c r="B5" s="156"/>
      <c r="C5" s="156"/>
      <c r="D5" s="156"/>
      <c r="E5" s="156"/>
      <c r="F5" s="156"/>
      <c r="G5" s="156"/>
      <c r="H5" s="156"/>
      <c r="I5" s="157"/>
    </row>
    <row r="6" spans="1:9" x14ac:dyDescent="0.25">
      <c r="A6" s="148" t="s">
        <v>39</v>
      </c>
      <c r="B6" s="149"/>
      <c r="C6" s="149"/>
      <c r="D6" s="149"/>
      <c r="E6" s="150" t="s">
        <v>202</v>
      </c>
      <c r="F6" s="150"/>
      <c r="G6" s="150"/>
      <c r="H6" s="150"/>
      <c r="I6" s="151"/>
    </row>
    <row r="7" spans="1:9" x14ac:dyDescent="0.25">
      <c r="A7" s="142" t="s">
        <v>54</v>
      </c>
      <c r="B7" s="143"/>
      <c r="C7" s="143"/>
      <c r="D7" s="143"/>
      <c r="E7" s="144" t="s">
        <v>115</v>
      </c>
      <c r="F7" s="144"/>
      <c r="G7" s="144"/>
      <c r="H7" s="144"/>
      <c r="I7" s="145"/>
    </row>
    <row r="8" spans="1:9" x14ac:dyDescent="0.25">
      <c r="A8" s="138" t="s">
        <v>30</v>
      </c>
      <c r="B8" s="139"/>
      <c r="C8" s="139"/>
      <c r="D8" s="139"/>
      <c r="E8" s="140" t="s">
        <v>113</v>
      </c>
      <c r="F8" s="140"/>
      <c r="G8" s="140"/>
      <c r="H8" s="140"/>
      <c r="I8" s="141"/>
    </row>
    <row r="9" spans="1:9" x14ac:dyDescent="0.25">
      <c r="A9" s="142" t="s">
        <v>129</v>
      </c>
      <c r="B9" s="143"/>
      <c r="C9" s="143"/>
      <c r="D9" s="143"/>
      <c r="E9" s="144" t="s">
        <v>173</v>
      </c>
      <c r="F9" s="144"/>
      <c r="G9" s="144"/>
      <c r="H9" s="144"/>
      <c r="I9" s="145"/>
    </row>
    <row r="10" spans="1:9" x14ac:dyDescent="0.25">
      <c r="A10" s="138" t="s">
        <v>50</v>
      </c>
      <c r="B10" s="139"/>
      <c r="C10" s="139"/>
      <c r="D10" s="139"/>
      <c r="E10" s="146" t="s">
        <v>116</v>
      </c>
      <c r="F10" s="146"/>
      <c r="G10" s="146"/>
      <c r="H10" s="146"/>
      <c r="I10" s="147"/>
    </row>
    <row r="11" spans="1:9" x14ac:dyDescent="0.25">
      <c r="A11" s="142" t="s">
        <v>53</v>
      </c>
      <c r="B11" s="143"/>
      <c r="C11" s="143"/>
      <c r="D11" s="143"/>
      <c r="E11" s="144" t="s">
        <v>116</v>
      </c>
      <c r="F11" s="144"/>
      <c r="G11" s="144"/>
      <c r="H11" s="144"/>
      <c r="I11" s="145"/>
    </row>
    <row r="12" spans="1:9" x14ac:dyDescent="0.25">
      <c r="A12" s="138" t="s">
        <v>55</v>
      </c>
      <c r="B12" s="139"/>
      <c r="C12" s="139"/>
      <c r="D12" s="139"/>
      <c r="E12" s="158" t="s">
        <v>112</v>
      </c>
      <c r="F12" s="158"/>
      <c r="G12" s="158"/>
      <c r="H12" s="158"/>
      <c r="I12" s="159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291" t="s">
        <v>116</v>
      </c>
      <c r="I13" s="292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293" t="s">
        <v>116</v>
      </c>
      <c r="I14" s="294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295" t="s">
        <v>33</v>
      </c>
      <c r="I15" s="292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296" t="s">
        <v>203</v>
      </c>
      <c r="I16" s="297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175" t="s">
        <v>23</v>
      </c>
      <c r="C18" s="175"/>
      <c r="D18" s="175"/>
      <c r="E18" s="175"/>
      <c r="F18" s="175"/>
      <c r="G18" s="175"/>
      <c r="H18" s="176" t="s">
        <v>40</v>
      </c>
      <c r="I18" s="177"/>
    </row>
    <row r="19" spans="1:10" x14ac:dyDescent="0.25">
      <c r="A19" s="53" t="s">
        <v>1</v>
      </c>
      <c r="B19" s="178" t="s">
        <v>44</v>
      </c>
      <c r="C19" s="178"/>
      <c r="D19" s="178"/>
      <c r="E19" s="178"/>
      <c r="F19" s="178"/>
      <c r="G19" s="178"/>
      <c r="H19" s="179" t="s">
        <v>172</v>
      </c>
      <c r="I19" s="180"/>
    </row>
    <row r="20" spans="1:10" x14ac:dyDescent="0.25">
      <c r="A20" s="54" t="s">
        <v>3</v>
      </c>
      <c r="B20" s="166" t="s">
        <v>130</v>
      </c>
      <c r="C20" s="166"/>
      <c r="D20" s="166"/>
      <c r="E20" s="166"/>
      <c r="F20" s="166"/>
      <c r="G20" s="166"/>
      <c r="H20" s="167">
        <v>1621</v>
      </c>
      <c r="I20" s="168"/>
    </row>
    <row r="21" spans="1:10" x14ac:dyDescent="0.25">
      <c r="A21" s="55" t="s">
        <v>5</v>
      </c>
      <c r="B21" s="169" t="s">
        <v>46</v>
      </c>
      <c r="C21" s="170"/>
      <c r="D21" s="170"/>
      <c r="E21" s="170"/>
      <c r="F21" s="170"/>
      <c r="G21" s="170"/>
      <c r="H21" s="171">
        <v>1659.47</v>
      </c>
      <c r="I21" s="172"/>
      <c r="J21" s="117"/>
    </row>
    <row r="22" spans="1:10" x14ac:dyDescent="0.25">
      <c r="A22" s="52" t="s">
        <v>27</v>
      </c>
      <c r="B22" s="175" t="s">
        <v>6</v>
      </c>
      <c r="C22" s="175"/>
      <c r="D22" s="175"/>
      <c r="E22" s="175"/>
      <c r="F22" s="175"/>
      <c r="G22" s="175"/>
      <c r="H22" s="173">
        <v>46023</v>
      </c>
      <c r="I22" s="174"/>
    </row>
    <row r="23" spans="1:10" x14ac:dyDescent="0.25">
      <c r="A23" s="53" t="s">
        <v>28</v>
      </c>
      <c r="B23" s="160" t="s">
        <v>29</v>
      </c>
      <c r="C23" s="160"/>
      <c r="D23" s="160"/>
      <c r="E23" s="160" t="s">
        <v>132</v>
      </c>
      <c r="F23" s="160"/>
      <c r="G23" s="160"/>
      <c r="H23" s="160" t="s">
        <v>51</v>
      </c>
      <c r="I23" s="161"/>
    </row>
    <row r="24" spans="1:10" x14ac:dyDescent="0.25">
      <c r="A24" s="52" t="s">
        <v>31</v>
      </c>
      <c r="B24" s="162">
        <v>0.06</v>
      </c>
      <c r="C24" s="162"/>
      <c r="D24" s="162"/>
      <c r="E24" s="163">
        <v>44</v>
      </c>
      <c r="F24" s="163"/>
      <c r="G24" s="163"/>
      <c r="H24" s="164">
        <v>4</v>
      </c>
      <c r="I24" s="165"/>
    </row>
    <row r="25" spans="1:10" x14ac:dyDescent="0.25">
      <c r="A25" s="53" t="s">
        <v>32</v>
      </c>
      <c r="B25" s="160" t="s">
        <v>49</v>
      </c>
      <c r="C25" s="160"/>
      <c r="D25" s="160"/>
      <c r="E25" s="160" t="s">
        <v>47</v>
      </c>
      <c r="F25" s="160"/>
      <c r="G25" s="160"/>
      <c r="H25" s="189" t="s">
        <v>48</v>
      </c>
      <c r="I25" s="190"/>
    </row>
    <row r="26" spans="1:10" x14ac:dyDescent="0.25">
      <c r="A26" s="52" t="s">
        <v>34</v>
      </c>
      <c r="B26" s="163" t="s">
        <v>18</v>
      </c>
      <c r="C26" s="163"/>
      <c r="D26" s="163"/>
      <c r="E26" s="163">
        <v>1</v>
      </c>
      <c r="F26" s="163"/>
      <c r="G26" s="163"/>
      <c r="H26" s="194">
        <v>1</v>
      </c>
      <c r="I26" s="195"/>
    </row>
    <row r="27" spans="1:10" ht="16.5" thickBot="1" x14ac:dyDescent="0.3">
      <c r="A27" s="196"/>
      <c r="B27" s="197"/>
      <c r="C27" s="197"/>
      <c r="D27" s="197"/>
      <c r="E27" s="197"/>
      <c r="F27" s="197"/>
      <c r="G27" s="197"/>
      <c r="H27" s="197"/>
      <c r="I27" s="198"/>
    </row>
    <row r="28" spans="1:10" ht="16.5" thickBot="1" x14ac:dyDescent="0.3">
      <c r="A28" s="191" t="s">
        <v>72</v>
      </c>
      <c r="B28" s="192"/>
      <c r="C28" s="192"/>
      <c r="D28" s="192"/>
      <c r="E28" s="192"/>
      <c r="F28" s="192"/>
      <c r="G28" s="192"/>
      <c r="H28" s="192"/>
      <c r="I28" s="193"/>
    </row>
    <row r="29" spans="1:10" x14ac:dyDescent="0.25">
      <c r="A29" s="181" t="s">
        <v>21</v>
      </c>
      <c r="B29" s="182"/>
      <c r="C29" s="182"/>
      <c r="D29" s="182"/>
      <c r="E29" s="182"/>
      <c r="F29" s="182"/>
      <c r="G29" s="182"/>
      <c r="H29" s="182" t="s">
        <v>67</v>
      </c>
      <c r="I29" s="183"/>
    </row>
    <row r="30" spans="1:10" x14ac:dyDescent="0.25">
      <c r="A30" s="56" t="s">
        <v>0</v>
      </c>
      <c r="B30" s="184" t="s">
        <v>7</v>
      </c>
      <c r="C30" s="185"/>
      <c r="D30" s="185"/>
      <c r="E30" s="185"/>
      <c r="F30" s="185"/>
      <c r="G30" s="186"/>
      <c r="H30" s="187">
        <f>H21</f>
        <v>1659.47</v>
      </c>
      <c r="I30" s="188"/>
    </row>
    <row r="31" spans="1:10" x14ac:dyDescent="0.25">
      <c r="A31" s="57" t="s">
        <v>1</v>
      </c>
      <c r="B31" s="199" t="s">
        <v>41</v>
      </c>
      <c r="C31" s="200"/>
      <c r="D31" s="200"/>
      <c r="E31" s="200"/>
      <c r="F31" s="200"/>
      <c r="G31" s="201"/>
      <c r="H31" s="187"/>
      <c r="I31" s="188"/>
    </row>
    <row r="32" spans="1:10" x14ac:dyDescent="0.25">
      <c r="A32" s="56" t="s">
        <v>3</v>
      </c>
      <c r="B32" s="184" t="s">
        <v>114</v>
      </c>
      <c r="C32" s="185"/>
      <c r="D32" s="185"/>
      <c r="E32" s="185"/>
      <c r="F32" s="185"/>
      <c r="G32" s="186"/>
      <c r="H32" s="205">
        <v>0</v>
      </c>
      <c r="I32" s="206"/>
    </row>
    <row r="33" spans="1:9" x14ac:dyDescent="0.25">
      <c r="A33" s="57" t="s">
        <v>5</v>
      </c>
      <c r="B33" s="199" t="s">
        <v>42</v>
      </c>
      <c r="C33" s="200"/>
      <c r="D33" s="200"/>
      <c r="E33" s="200"/>
      <c r="F33" s="200"/>
      <c r="G33" s="201"/>
      <c r="H33" s="187"/>
      <c r="I33" s="188"/>
    </row>
    <row r="34" spans="1:9" x14ac:dyDescent="0.25">
      <c r="A34" s="57" t="s">
        <v>27</v>
      </c>
      <c r="B34" s="199" t="s">
        <v>63</v>
      </c>
      <c r="C34" s="200"/>
      <c r="D34" s="200"/>
      <c r="E34" s="200"/>
      <c r="F34" s="200"/>
      <c r="G34" s="201"/>
      <c r="H34" s="187"/>
      <c r="I34" s="188"/>
    </row>
    <row r="35" spans="1:9" x14ac:dyDescent="0.25">
      <c r="A35" s="57" t="s">
        <v>28</v>
      </c>
      <c r="B35" s="199" t="s">
        <v>43</v>
      </c>
      <c r="C35" s="200"/>
      <c r="D35" s="200"/>
      <c r="E35" s="200"/>
      <c r="F35" s="200"/>
      <c r="G35" s="201"/>
      <c r="H35" s="187"/>
      <c r="I35" s="188"/>
    </row>
    <row r="36" spans="1:9" x14ac:dyDescent="0.25">
      <c r="A36" s="54" t="s">
        <v>31</v>
      </c>
      <c r="B36" s="202" t="s">
        <v>64</v>
      </c>
      <c r="C36" s="203"/>
      <c r="D36" s="203"/>
      <c r="E36" s="203"/>
      <c r="F36" s="203"/>
      <c r="G36" s="204"/>
      <c r="H36" s="187"/>
      <c r="I36" s="188"/>
    </row>
    <row r="37" spans="1:9" x14ac:dyDescent="0.25">
      <c r="A37" s="54" t="s">
        <v>32</v>
      </c>
      <c r="B37" s="202" t="s">
        <v>61</v>
      </c>
      <c r="C37" s="203"/>
      <c r="D37" s="203"/>
      <c r="E37" s="203"/>
      <c r="F37" s="203"/>
      <c r="G37" s="204"/>
      <c r="H37" s="215"/>
      <c r="I37" s="216"/>
    </row>
    <row r="38" spans="1:9" x14ac:dyDescent="0.25">
      <c r="A38" s="217" t="s">
        <v>62</v>
      </c>
      <c r="B38" s="218"/>
      <c r="C38" s="218"/>
      <c r="D38" s="218"/>
      <c r="E38" s="218"/>
      <c r="F38" s="218"/>
      <c r="G38" s="218"/>
      <c r="H38" s="219">
        <f>SUM(H30:H37)</f>
        <v>1659.47</v>
      </c>
      <c r="I38" s="220"/>
    </row>
    <row r="39" spans="1:9" ht="16.5" thickBot="1" x14ac:dyDescent="0.3">
      <c r="A39" s="196"/>
      <c r="B39" s="197"/>
      <c r="C39" s="197"/>
      <c r="D39" s="197"/>
      <c r="E39" s="197"/>
      <c r="F39" s="197"/>
      <c r="G39" s="197"/>
      <c r="H39" s="197"/>
      <c r="I39" s="198"/>
    </row>
    <row r="40" spans="1:9" ht="16.5" thickBot="1" x14ac:dyDescent="0.3">
      <c r="A40" s="191" t="s">
        <v>73</v>
      </c>
      <c r="B40" s="192"/>
      <c r="C40" s="192"/>
      <c r="D40" s="192"/>
      <c r="E40" s="192"/>
      <c r="F40" s="192"/>
      <c r="G40" s="192"/>
      <c r="H40" s="192"/>
      <c r="I40" s="193"/>
    </row>
    <row r="41" spans="1:9" x14ac:dyDescent="0.25">
      <c r="A41" s="207" t="s">
        <v>74</v>
      </c>
      <c r="B41" s="208"/>
      <c r="C41" s="208"/>
      <c r="D41" s="208"/>
      <c r="E41" s="208"/>
      <c r="F41" s="208"/>
      <c r="G41" s="208"/>
      <c r="H41" s="208"/>
      <c r="I41" s="209"/>
    </row>
    <row r="42" spans="1:9" x14ac:dyDescent="0.25">
      <c r="A42" s="210" t="s">
        <v>21</v>
      </c>
      <c r="B42" s="211"/>
      <c r="C42" s="211"/>
      <c r="D42" s="211"/>
      <c r="E42" s="211"/>
      <c r="F42" s="211"/>
      <c r="G42" s="212"/>
      <c r="H42" s="213" t="s">
        <v>67</v>
      </c>
      <c r="I42" s="214"/>
    </row>
    <row r="43" spans="1:9" x14ac:dyDescent="0.25">
      <c r="A43" s="224" t="s">
        <v>45</v>
      </c>
      <c r="B43" s="225"/>
      <c r="C43" s="225"/>
      <c r="D43" s="225"/>
      <c r="E43" s="225"/>
      <c r="F43" s="225"/>
      <c r="G43" s="226"/>
      <c r="H43" s="94" t="s">
        <v>9</v>
      </c>
      <c r="I43" s="58" t="s">
        <v>24</v>
      </c>
    </row>
    <row r="44" spans="1:9" x14ac:dyDescent="0.25">
      <c r="A44" s="56" t="s">
        <v>0</v>
      </c>
      <c r="B44" s="202" t="s">
        <v>75</v>
      </c>
      <c r="C44" s="203"/>
      <c r="D44" s="203"/>
      <c r="E44" s="203"/>
      <c r="F44" s="203"/>
      <c r="G44" s="204"/>
      <c r="H44" s="12">
        <v>8.3299999999999999E-2</v>
      </c>
      <c r="I44" s="59">
        <f>H44*($H$38)</f>
        <v>138.23385099999999</v>
      </c>
    </row>
    <row r="45" spans="1:9" x14ac:dyDescent="0.25">
      <c r="A45" s="56" t="s">
        <v>1</v>
      </c>
      <c r="B45" s="202" t="s">
        <v>76</v>
      </c>
      <c r="C45" s="203"/>
      <c r="D45" s="203"/>
      <c r="E45" s="203"/>
      <c r="F45" s="203"/>
      <c r="G45" s="204"/>
      <c r="H45" s="12">
        <v>0.1111</v>
      </c>
      <c r="I45" s="59">
        <f>H45*($H$38)</f>
        <v>184.36711700000001</v>
      </c>
    </row>
    <row r="46" spans="1:9" x14ac:dyDescent="0.25">
      <c r="A46" s="217" t="s">
        <v>62</v>
      </c>
      <c r="B46" s="218"/>
      <c r="C46" s="218"/>
      <c r="D46" s="218"/>
      <c r="E46" s="218"/>
      <c r="F46" s="218"/>
      <c r="G46" s="218"/>
      <c r="H46" s="13">
        <f>SUM(H44:H45)</f>
        <v>0.19440000000000002</v>
      </c>
      <c r="I46" s="60">
        <f>SUM(I44:I45)</f>
        <v>322.60096799999997</v>
      </c>
    </row>
    <row r="47" spans="1:9" x14ac:dyDescent="0.25">
      <c r="A47" s="227"/>
      <c r="B47" s="228"/>
      <c r="C47" s="228"/>
      <c r="D47" s="228"/>
      <c r="E47" s="228"/>
      <c r="F47" s="228"/>
      <c r="G47" s="228"/>
      <c r="H47" s="228"/>
      <c r="I47" s="229"/>
    </row>
    <row r="48" spans="1:9" x14ac:dyDescent="0.25">
      <c r="A48" s="230" t="s">
        <v>77</v>
      </c>
      <c r="B48" s="231"/>
      <c r="C48" s="231"/>
      <c r="D48" s="231"/>
      <c r="E48" s="231"/>
      <c r="F48" s="231"/>
      <c r="G48" s="231"/>
      <c r="H48" s="231"/>
      <c r="I48" s="232"/>
    </row>
    <row r="49" spans="1:32" x14ac:dyDescent="0.25">
      <c r="A49" s="210" t="s">
        <v>21</v>
      </c>
      <c r="B49" s="211"/>
      <c r="C49" s="211"/>
      <c r="D49" s="211"/>
      <c r="E49" s="211"/>
      <c r="F49" s="211"/>
      <c r="G49" s="212"/>
      <c r="H49" s="213" t="s">
        <v>67</v>
      </c>
      <c r="I49" s="214"/>
    </row>
    <row r="50" spans="1:32" x14ac:dyDescent="0.25">
      <c r="A50" s="221" t="s">
        <v>45</v>
      </c>
      <c r="B50" s="222"/>
      <c r="C50" s="222"/>
      <c r="D50" s="222"/>
      <c r="E50" s="222"/>
      <c r="F50" s="222"/>
      <c r="G50" s="222"/>
      <c r="H50" s="94" t="s">
        <v>9</v>
      </c>
      <c r="I50" s="58" t="s">
        <v>24</v>
      </c>
    </row>
    <row r="51" spans="1:32" x14ac:dyDescent="0.25">
      <c r="A51" s="56" t="s">
        <v>0</v>
      </c>
      <c r="B51" s="223" t="s">
        <v>10</v>
      </c>
      <c r="C51" s="223"/>
      <c r="D51" s="223"/>
      <c r="E51" s="223"/>
      <c r="F51" s="223"/>
      <c r="G51" s="223"/>
      <c r="H51" s="14">
        <v>0.2</v>
      </c>
      <c r="I51" s="95">
        <f>H51*($I$46+$H$38)</f>
        <v>396.41419360000003</v>
      </c>
    </row>
    <row r="52" spans="1:32" x14ac:dyDescent="0.25">
      <c r="A52" s="56" t="s">
        <v>1</v>
      </c>
      <c r="B52" s="223" t="s">
        <v>11</v>
      </c>
      <c r="C52" s="223"/>
      <c r="D52" s="223"/>
      <c r="E52" s="223"/>
      <c r="F52" s="223"/>
      <c r="G52" s="223"/>
      <c r="H52" s="14">
        <v>1.4999999999999999E-2</v>
      </c>
      <c r="I52" s="95">
        <f t="shared" ref="I52:I58" si="0">H52*($I$46+$H$38)</f>
        <v>29.73106452</v>
      </c>
    </row>
    <row r="53" spans="1:32" x14ac:dyDescent="0.25">
      <c r="A53" s="56" t="s">
        <v>3</v>
      </c>
      <c r="B53" s="223" t="s">
        <v>12</v>
      </c>
      <c r="C53" s="223"/>
      <c r="D53" s="223"/>
      <c r="E53" s="223"/>
      <c r="F53" s="223"/>
      <c r="G53" s="223"/>
      <c r="H53" s="14">
        <v>0.01</v>
      </c>
      <c r="I53" s="95">
        <f t="shared" si="0"/>
        <v>19.82070968</v>
      </c>
    </row>
    <row r="54" spans="1:32" x14ac:dyDescent="0.25">
      <c r="A54" s="56" t="s">
        <v>5</v>
      </c>
      <c r="B54" s="223" t="s">
        <v>13</v>
      </c>
      <c r="C54" s="223"/>
      <c r="D54" s="223"/>
      <c r="E54" s="223"/>
      <c r="F54" s="223"/>
      <c r="G54" s="223"/>
      <c r="H54" s="14">
        <v>2E-3</v>
      </c>
      <c r="I54" s="95">
        <f t="shared" si="0"/>
        <v>3.9641419359999999</v>
      </c>
    </row>
    <row r="55" spans="1:32" x14ac:dyDescent="0.25">
      <c r="A55" s="56" t="s">
        <v>27</v>
      </c>
      <c r="B55" s="223" t="s">
        <v>14</v>
      </c>
      <c r="C55" s="223"/>
      <c r="D55" s="223"/>
      <c r="E55" s="223"/>
      <c r="F55" s="223"/>
      <c r="G55" s="223"/>
      <c r="H55" s="14">
        <v>2.5000000000000001E-2</v>
      </c>
      <c r="I55" s="95">
        <f t="shared" si="0"/>
        <v>49.551774200000004</v>
      </c>
    </row>
    <row r="56" spans="1:32" x14ac:dyDescent="0.25">
      <c r="A56" s="56" t="s">
        <v>28</v>
      </c>
      <c r="B56" s="223" t="s">
        <v>16</v>
      </c>
      <c r="C56" s="223"/>
      <c r="D56" s="223"/>
      <c r="E56" s="223"/>
      <c r="F56" s="223"/>
      <c r="G56" s="223"/>
      <c r="H56" s="14">
        <v>6.0000000000000001E-3</v>
      </c>
      <c r="I56" s="95">
        <f t="shared" si="0"/>
        <v>11.892425808</v>
      </c>
    </row>
    <row r="57" spans="1:32" s="2" customFormat="1" x14ac:dyDescent="0.25">
      <c r="A57" s="54" t="s">
        <v>31</v>
      </c>
      <c r="B57" s="166" t="s">
        <v>204</v>
      </c>
      <c r="C57" s="166"/>
      <c r="D57" s="166"/>
      <c r="E57" s="166"/>
      <c r="F57" s="166"/>
      <c r="G57" s="166"/>
      <c r="H57" s="126">
        <v>3.1283999999999999E-2</v>
      </c>
      <c r="I57" s="101">
        <f t="shared" si="0"/>
        <v>62.007108162911997</v>
      </c>
    </row>
    <row r="58" spans="1:32" x14ac:dyDescent="0.25">
      <c r="A58" s="56" t="s">
        <v>32</v>
      </c>
      <c r="B58" s="223" t="s">
        <v>15</v>
      </c>
      <c r="C58" s="223"/>
      <c r="D58" s="223"/>
      <c r="E58" s="223"/>
      <c r="F58" s="223"/>
      <c r="G58" s="223"/>
      <c r="H58" s="14">
        <v>0.08</v>
      </c>
      <c r="I58" s="95">
        <f t="shared" si="0"/>
        <v>158.56567744</v>
      </c>
    </row>
    <row r="59" spans="1:32" x14ac:dyDescent="0.25">
      <c r="A59" s="217" t="s">
        <v>62</v>
      </c>
      <c r="B59" s="218"/>
      <c r="C59" s="218"/>
      <c r="D59" s="218"/>
      <c r="E59" s="218"/>
      <c r="F59" s="218"/>
      <c r="G59" s="218"/>
      <c r="H59" s="15">
        <f>SUM(H51:H58)</f>
        <v>0.36928400000000006</v>
      </c>
      <c r="I59" s="61">
        <f>SUM(I51:I58)</f>
        <v>731.94709534691196</v>
      </c>
    </row>
    <row r="60" spans="1:32" x14ac:dyDescent="0.25">
      <c r="A60" s="227"/>
      <c r="B60" s="228"/>
      <c r="C60" s="228"/>
      <c r="D60" s="228"/>
      <c r="E60" s="228"/>
      <c r="F60" s="228"/>
      <c r="G60" s="228"/>
      <c r="H60" s="228"/>
      <c r="I60" s="229"/>
    </row>
    <row r="61" spans="1:32" x14ac:dyDescent="0.25">
      <c r="A61" s="230" t="s">
        <v>78</v>
      </c>
      <c r="B61" s="231"/>
      <c r="C61" s="231"/>
      <c r="D61" s="231"/>
      <c r="E61" s="231"/>
      <c r="F61" s="231"/>
      <c r="G61" s="231"/>
      <c r="H61" s="231"/>
      <c r="I61" s="232"/>
    </row>
    <row r="62" spans="1:32" x14ac:dyDescent="0.25">
      <c r="A62" s="233" t="s">
        <v>21</v>
      </c>
      <c r="B62" s="234"/>
      <c r="C62" s="234"/>
      <c r="D62" s="234"/>
      <c r="E62" s="234"/>
      <c r="F62" s="234"/>
      <c r="G62" s="234"/>
      <c r="H62" s="234" t="s">
        <v>67</v>
      </c>
      <c r="I62" s="235"/>
    </row>
    <row r="63" spans="1:32" x14ac:dyDescent="0.25">
      <c r="A63" s="56" t="s">
        <v>0</v>
      </c>
      <c r="B63" s="223" t="s">
        <v>8</v>
      </c>
      <c r="C63" s="223"/>
      <c r="D63" s="223"/>
      <c r="E63" s="223"/>
      <c r="F63" s="223"/>
      <c r="G63" s="223"/>
      <c r="H63" s="241">
        <f>$H$24*$E$24-$B$24*$H$21</f>
        <v>76.431799999999996</v>
      </c>
      <c r="I63" s="242"/>
      <c r="AE63" s="3"/>
      <c r="AF63" s="3"/>
    </row>
    <row r="64" spans="1:32" s="2" customFormat="1" x14ac:dyDescent="0.25">
      <c r="A64" s="54" t="s">
        <v>1</v>
      </c>
      <c r="B64" s="166" t="s">
        <v>35</v>
      </c>
      <c r="C64" s="166"/>
      <c r="D64" s="166"/>
      <c r="E64" s="166"/>
      <c r="F64" s="166"/>
      <c r="G64" s="166"/>
      <c r="H64" s="241">
        <v>505.99</v>
      </c>
      <c r="I64" s="242"/>
    </row>
    <row r="65" spans="1:9" s="2" customFormat="1" x14ac:dyDescent="0.25">
      <c r="A65" s="54" t="s">
        <v>3</v>
      </c>
      <c r="B65" s="166" t="s">
        <v>57</v>
      </c>
      <c r="C65" s="166"/>
      <c r="D65" s="166"/>
      <c r="E65" s="166"/>
      <c r="F65" s="166"/>
      <c r="G65" s="166"/>
      <c r="H65" s="241">
        <v>0</v>
      </c>
      <c r="I65" s="242"/>
    </row>
    <row r="66" spans="1:9" s="2" customFormat="1" x14ac:dyDescent="0.25">
      <c r="A66" s="54" t="s">
        <v>5</v>
      </c>
      <c r="B66" s="166" t="s">
        <v>56</v>
      </c>
      <c r="C66" s="166"/>
      <c r="D66" s="166"/>
      <c r="E66" s="166"/>
      <c r="F66" s="166"/>
      <c r="G66" s="166"/>
      <c r="H66" s="241">
        <v>60.75</v>
      </c>
      <c r="I66" s="242"/>
    </row>
    <row r="67" spans="1:9" s="2" customFormat="1" x14ac:dyDescent="0.25">
      <c r="A67" s="54" t="s">
        <v>27</v>
      </c>
      <c r="B67" s="166" t="s">
        <v>20</v>
      </c>
      <c r="C67" s="166"/>
      <c r="D67" s="166"/>
      <c r="E67" s="166"/>
      <c r="F67" s="166"/>
      <c r="G67" s="166"/>
      <c r="H67" s="241">
        <v>4.6100000000000003</v>
      </c>
      <c r="I67" s="242"/>
    </row>
    <row r="68" spans="1:9" x14ac:dyDescent="0.25">
      <c r="A68" s="57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217" t="s">
        <v>62</v>
      </c>
      <c r="B69" s="218"/>
      <c r="C69" s="218"/>
      <c r="D69" s="218"/>
      <c r="E69" s="218"/>
      <c r="F69" s="218"/>
      <c r="G69" s="218"/>
      <c r="H69" s="219">
        <f>SUM(H63:I68)</f>
        <v>647.78179999999998</v>
      </c>
      <c r="I69" s="220"/>
    </row>
    <row r="70" spans="1:9" x14ac:dyDescent="0.25">
      <c r="A70" s="227"/>
      <c r="B70" s="228"/>
      <c r="C70" s="228"/>
      <c r="D70" s="228"/>
      <c r="E70" s="228"/>
      <c r="F70" s="228"/>
      <c r="G70" s="228"/>
      <c r="H70" s="228"/>
      <c r="I70" s="229"/>
    </row>
    <row r="71" spans="1:9" x14ac:dyDescent="0.25">
      <c r="A71" s="230" t="s">
        <v>79</v>
      </c>
      <c r="B71" s="231"/>
      <c r="C71" s="231"/>
      <c r="D71" s="231"/>
      <c r="E71" s="231"/>
      <c r="F71" s="231"/>
      <c r="G71" s="231"/>
      <c r="H71" s="231"/>
      <c r="I71" s="232"/>
    </row>
    <row r="72" spans="1:9" x14ac:dyDescent="0.25">
      <c r="A72" s="233" t="s">
        <v>21</v>
      </c>
      <c r="B72" s="234"/>
      <c r="C72" s="234"/>
      <c r="D72" s="234"/>
      <c r="E72" s="234"/>
      <c r="F72" s="234"/>
      <c r="G72" s="234"/>
      <c r="H72" s="234" t="s">
        <v>67</v>
      </c>
      <c r="I72" s="235"/>
    </row>
    <row r="73" spans="1:9" x14ac:dyDescent="0.25">
      <c r="A73" s="221" t="s">
        <v>45</v>
      </c>
      <c r="B73" s="222"/>
      <c r="C73" s="222"/>
      <c r="D73" s="222"/>
      <c r="E73" s="222"/>
      <c r="F73" s="222"/>
      <c r="G73" s="222"/>
      <c r="H73" s="94" t="s">
        <v>9</v>
      </c>
      <c r="I73" s="58" t="s">
        <v>24</v>
      </c>
    </row>
    <row r="74" spans="1:9" x14ac:dyDescent="0.25">
      <c r="A74" s="62" t="s">
        <v>80</v>
      </c>
      <c r="B74" s="184" t="s">
        <v>81</v>
      </c>
      <c r="C74" s="185"/>
      <c r="D74" s="185"/>
      <c r="E74" s="185"/>
      <c r="F74" s="185"/>
      <c r="G74" s="186"/>
      <c r="H74" s="16">
        <f>H46</f>
        <v>0.19440000000000002</v>
      </c>
      <c r="I74" s="59">
        <f>I46</f>
        <v>322.60096799999997</v>
      </c>
    </row>
    <row r="75" spans="1:9" x14ac:dyDescent="0.25">
      <c r="A75" s="62" t="s">
        <v>82</v>
      </c>
      <c r="B75" s="184" t="s">
        <v>83</v>
      </c>
      <c r="C75" s="185"/>
      <c r="D75" s="185"/>
      <c r="E75" s="185"/>
      <c r="F75" s="185"/>
      <c r="G75" s="186"/>
      <c r="H75" s="16">
        <f>H59</f>
        <v>0.36928400000000006</v>
      </c>
      <c r="I75" s="59">
        <f>I59</f>
        <v>731.94709534691196</v>
      </c>
    </row>
    <row r="76" spans="1:9" x14ac:dyDescent="0.25">
      <c r="A76" s="62" t="s">
        <v>84</v>
      </c>
      <c r="B76" s="184" t="s">
        <v>85</v>
      </c>
      <c r="C76" s="185"/>
      <c r="D76" s="185"/>
      <c r="E76" s="185"/>
      <c r="F76" s="185"/>
      <c r="G76" s="186"/>
      <c r="H76" s="11"/>
      <c r="I76" s="59">
        <f>H69</f>
        <v>647.78179999999998</v>
      </c>
    </row>
    <row r="77" spans="1:9" x14ac:dyDescent="0.25">
      <c r="A77" s="217" t="s">
        <v>62</v>
      </c>
      <c r="B77" s="218"/>
      <c r="C77" s="218"/>
      <c r="D77" s="218"/>
      <c r="E77" s="218"/>
      <c r="F77" s="218"/>
      <c r="G77" s="218"/>
      <c r="H77" s="11"/>
      <c r="I77" s="60">
        <f>SUM(I74:I76)</f>
        <v>1702.3298633469119</v>
      </c>
    </row>
    <row r="78" spans="1:9" ht="16.5" thickBot="1" x14ac:dyDescent="0.3">
      <c r="A78" s="243"/>
      <c r="B78" s="244"/>
      <c r="C78" s="244"/>
      <c r="D78" s="244"/>
      <c r="E78" s="244"/>
      <c r="F78" s="244"/>
      <c r="G78" s="244"/>
      <c r="H78" s="244"/>
      <c r="I78" s="245"/>
    </row>
    <row r="79" spans="1:9" ht="16.5" thickBot="1" x14ac:dyDescent="0.3">
      <c r="A79" s="191" t="s">
        <v>86</v>
      </c>
      <c r="B79" s="192"/>
      <c r="C79" s="192"/>
      <c r="D79" s="192"/>
      <c r="E79" s="192"/>
      <c r="F79" s="192"/>
      <c r="G79" s="192"/>
      <c r="H79" s="192"/>
      <c r="I79" s="193"/>
    </row>
    <row r="80" spans="1:9" x14ac:dyDescent="0.25">
      <c r="A80" s="181" t="s">
        <v>21</v>
      </c>
      <c r="B80" s="182"/>
      <c r="C80" s="182"/>
      <c r="D80" s="182"/>
      <c r="E80" s="182"/>
      <c r="F80" s="182"/>
      <c r="G80" s="182"/>
      <c r="H80" s="182" t="s">
        <v>67</v>
      </c>
      <c r="I80" s="183"/>
    </row>
    <row r="81" spans="1:32" x14ac:dyDescent="0.25">
      <c r="A81" s="221" t="s">
        <v>45</v>
      </c>
      <c r="B81" s="222"/>
      <c r="C81" s="222"/>
      <c r="D81" s="222"/>
      <c r="E81" s="222"/>
      <c r="F81" s="222"/>
      <c r="G81" s="222"/>
      <c r="H81" s="94" t="s">
        <v>9</v>
      </c>
      <c r="I81" s="58" t="s">
        <v>24</v>
      </c>
    </row>
    <row r="82" spans="1:32" x14ac:dyDescent="0.25">
      <c r="A82" s="56" t="s">
        <v>0</v>
      </c>
      <c r="B82" s="223" t="s">
        <v>25</v>
      </c>
      <c r="C82" s="223"/>
      <c r="D82" s="223"/>
      <c r="E82" s="223"/>
      <c r="F82" s="223"/>
      <c r="G82" s="223"/>
      <c r="H82" s="12">
        <v>4.1999999999999997E-3</v>
      </c>
      <c r="I82" s="59">
        <f>H82*$H$38</f>
        <v>6.9697739999999992</v>
      </c>
    </row>
    <row r="83" spans="1:32" x14ac:dyDescent="0.25">
      <c r="A83" s="56" t="s">
        <v>1</v>
      </c>
      <c r="B83" s="223" t="s">
        <v>36</v>
      </c>
      <c r="C83" s="223"/>
      <c r="D83" s="223"/>
      <c r="E83" s="223"/>
      <c r="F83" s="223"/>
      <c r="G83" s="223"/>
      <c r="H83" s="12">
        <f>8%*H82</f>
        <v>3.3599999999999998E-4</v>
      </c>
      <c r="I83" s="59">
        <f t="shared" ref="I83:I87" si="1">H83*$H$38</f>
        <v>0.55758191999999995</v>
      </c>
    </row>
    <row r="84" spans="1:32" x14ac:dyDescent="0.25">
      <c r="A84" s="56" t="s">
        <v>3</v>
      </c>
      <c r="B84" s="223" t="s">
        <v>69</v>
      </c>
      <c r="C84" s="223"/>
      <c r="D84" s="223"/>
      <c r="E84" s="223"/>
      <c r="F84" s="223"/>
      <c r="G84" s="223"/>
      <c r="H84" s="12">
        <v>3.4799999999999998E-2</v>
      </c>
      <c r="I84" s="59">
        <f t="shared" si="1"/>
        <v>57.749555999999998</v>
      </c>
    </row>
    <row r="85" spans="1:32" x14ac:dyDescent="0.25">
      <c r="A85" s="56" t="s">
        <v>5</v>
      </c>
      <c r="B85" s="223" t="s">
        <v>26</v>
      </c>
      <c r="C85" s="223"/>
      <c r="D85" s="223"/>
      <c r="E85" s="223"/>
      <c r="F85" s="223"/>
      <c r="G85" s="223"/>
      <c r="H85" s="12">
        <v>1.9400000000000001E-2</v>
      </c>
      <c r="I85" s="59">
        <f t="shared" si="1"/>
        <v>32.193718000000004</v>
      </c>
    </row>
    <row r="86" spans="1:32" x14ac:dyDescent="0.25">
      <c r="A86" s="56" t="s">
        <v>27</v>
      </c>
      <c r="B86" s="246" t="s">
        <v>87</v>
      </c>
      <c r="C86" s="246"/>
      <c r="D86" s="246"/>
      <c r="E86" s="246"/>
      <c r="F86" s="246"/>
      <c r="G86" s="246"/>
      <c r="H86" s="12">
        <f>H85*H59</f>
        <v>7.1641096000000012E-3</v>
      </c>
      <c r="I86" s="59">
        <f t="shared" si="1"/>
        <v>11.888624957912002</v>
      </c>
    </row>
    <row r="87" spans="1:32" x14ac:dyDescent="0.25">
      <c r="A87" s="56" t="s">
        <v>28</v>
      </c>
      <c r="B87" s="223" t="s">
        <v>60</v>
      </c>
      <c r="C87" s="223"/>
      <c r="D87" s="223"/>
      <c r="E87" s="223"/>
      <c r="F87" s="223"/>
      <c r="G87" s="223"/>
      <c r="H87" s="119">
        <f>8%*40%*H85</f>
        <v>6.2080000000000002E-4</v>
      </c>
      <c r="I87" s="59">
        <f t="shared" si="1"/>
        <v>1.0301989760000001</v>
      </c>
    </row>
    <row r="88" spans="1:32" x14ac:dyDescent="0.25">
      <c r="A88" s="217" t="s">
        <v>62</v>
      </c>
      <c r="B88" s="218"/>
      <c r="C88" s="218"/>
      <c r="D88" s="218"/>
      <c r="E88" s="218"/>
      <c r="F88" s="218"/>
      <c r="G88" s="218"/>
      <c r="H88" s="17">
        <f>SUM(H82:H87)</f>
        <v>6.6520909599999997E-2</v>
      </c>
      <c r="I88" s="60">
        <f>SUM(I82:I87)</f>
        <v>110.389453853912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247" t="s">
        <v>133</v>
      </c>
      <c r="B90" s="248"/>
      <c r="C90" s="248"/>
      <c r="D90" s="248"/>
      <c r="E90" s="248"/>
      <c r="F90" s="248"/>
      <c r="G90" s="248"/>
      <c r="H90" s="80"/>
      <c r="I90" s="81">
        <f>$I$88+$I$77+$H$38</f>
        <v>3472.189317200824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91" t="s">
        <v>88</v>
      </c>
      <c r="B91" s="192"/>
      <c r="C91" s="192"/>
      <c r="D91" s="192"/>
      <c r="E91" s="192"/>
      <c r="F91" s="192"/>
      <c r="G91" s="192"/>
      <c r="H91" s="192"/>
      <c r="I91" s="19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49" t="s">
        <v>89</v>
      </c>
      <c r="B92" s="250"/>
      <c r="C92" s="250"/>
      <c r="D92" s="250"/>
      <c r="E92" s="250"/>
      <c r="F92" s="250"/>
      <c r="G92" s="250"/>
      <c r="H92" s="250"/>
      <c r="I92" s="25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33" t="s">
        <v>21</v>
      </c>
      <c r="B93" s="234"/>
      <c r="C93" s="234"/>
      <c r="D93" s="234"/>
      <c r="E93" s="234"/>
      <c r="F93" s="234"/>
      <c r="G93" s="234"/>
      <c r="H93" s="234" t="s">
        <v>67</v>
      </c>
      <c r="I93" s="23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21" t="s">
        <v>45</v>
      </c>
      <c r="B94" s="222"/>
      <c r="C94" s="222"/>
      <c r="D94" s="222"/>
      <c r="E94" s="222"/>
      <c r="F94" s="222"/>
      <c r="G94" s="222"/>
      <c r="H94" s="94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223" t="s">
        <v>90</v>
      </c>
      <c r="C95" s="223"/>
      <c r="D95" s="223"/>
      <c r="E95" s="223"/>
      <c r="F95" s="223"/>
      <c r="G95" s="223"/>
      <c r="H95" s="12">
        <v>9.2999999999999992E-3</v>
      </c>
      <c r="I95" s="59">
        <f>H95*I90</f>
        <v>32.291360649967658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223" t="s">
        <v>91</v>
      </c>
      <c r="C96" s="223"/>
      <c r="D96" s="223"/>
      <c r="E96" s="223"/>
      <c r="F96" s="223"/>
      <c r="G96" s="223"/>
      <c r="H96" s="12">
        <v>2.8E-3</v>
      </c>
      <c r="I96" s="59">
        <f>H96*I90</f>
        <v>9.7221300881623076</v>
      </c>
    </row>
    <row r="97" spans="1:9" x14ac:dyDescent="0.25">
      <c r="A97" s="56" t="s">
        <v>3</v>
      </c>
      <c r="B97" s="223" t="s">
        <v>92</v>
      </c>
      <c r="C97" s="223"/>
      <c r="D97" s="223"/>
      <c r="E97" s="223"/>
      <c r="F97" s="223"/>
      <c r="G97" s="223"/>
      <c r="H97" s="12">
        <v>2.0000000000000001E-4</v>
      </c>
      <c r="I97" s="59">
        <f>H97*I90</f>
        <v>0.69443786344016478</v>
      </c>
    </row>
    <row r="98" spans="1:9" x14ac:dyDescent="0.25">
      <c r="A98" s="56" t="s">
        <v>5</v>
      </c>
      <c r="B98" s="223" t="s">
        <v>93</v>
      </c>
      <c r="C98" s="223"/>
      <c r="D98" s="223"/>
      <c r="E98" s="223"/>
      <c r="F98" s="223"/>
      <c r="G98" s="223"/>
      <c r="H98" s="12">
        <v>3.3E-3</v>
      </c>
      <c r="I98" s="59">
        <f>H98*I90</f>
        <v>11.458224746762719</v>
      </c>
    </row>
    <row r="99" spans="1:9" x14ac:dyDescent="0.25">
      <c r="A99" s="56" t="s">
        <v>27</v>
      </c>
      <c r="B99" s="223" t="s">
        <v>94</v>
      </c>
      <c r="C99" s="223"/>
      <c r="D99" s="223"/>
      <c r="E99" s="223"/>
      <c r="F99" s="223"/>
      <c r="G99" s="223"/>
      <c r="H99" s="12">
        <v>6.9999999999999999E-4</v>
      </c>
      <c r="I99" s="59">
        <f>H99*I90</f>
        <v>2.4305325220405769</v>
      </c>
    </row>
    <row r="100" spans="1:9" x14ac:dyDescent="0.25">
      <c r="A100" s="56" t="s">
        <v>28</v>
      </c>
      <c r="B100" s="223" t="s">
        <v>59</v>
      </c>
      <c r="C100" s="223"/>
      <c r="D100" s="223"/>
      <c r="E100" s="223"/>
      <c r="F100" s="223"/>
      <c r="G100" s="223"/>
      <c r="H100" s="12">
        <v>1.3899999999999999E-2</v>
      </c>
      <c r="I100" s="59">
        <f>H100*I90</f>
        <v>48.263431509091454</v>
      </c>
    </row>
    <row r="101" spans="1:9" x14ac:dyDescent="0.25">
      <c r="A101" s="217" t="s">
        <v>62</v>
      </c>
      <c r="B101" s="218"/>
      <c r="C101" s="218"/>
      <c r="D101" s="218"/>
      <c r="E101" s="218"/>
      <c r="F101" s="218"/>
      <c r="G101" s="218"/>
      <c r="H101" s="17">
        <f>SUM(H95:H100)</f>
        <v>3.0199999999999998E-2</v>
      </c>
      <c r="I101" s="60">
        <f>SUM(I95:I100)</f>
        <v>104.86011737946488</v>
      </c>
    </row>
    <row r="102" spans="1:9" x14ac:dyDescent="0.25">
      <c r="A102" s="252"/>
      <c r="B102" s="253"/>
      <c r="C102" s="253"/>
      <c r="D102" s="253"/>
      <c r="E102" s="253"/>
      <c r="F102" s="253"/>
      <c r="G102" s="253"/>
      <c r="H102" s="253"/>
      <c r="I102" s="254"/>
    </row>
    <row r="103" spans="1:9" x14ac:dyDescent="0.25">
      <c r="A103" s="230" t="s">
        <v>95</v>
      </c>
      <c r="B103" s="231"/>
      <c r="C103" s="231"/>
      <c r="D103" s="231"/>
      <c r="E103" s="231"/>
      <c r="F103" s="231"/>
      <c r="G103" s="231"/>
      <c r="H103" s="231"/>
      <c r="I103" s="232"/>
    </row>
    <row r="104" spans="1:9" x14ac:dyDescent="0.25">
      <c r="A104" s="233" t="s">
        <v>21</v>
      </c>
      <c r="B104" s="234"/>
      <c r="C104" s="234"/>
      <c r="D104" s="234"/>
      <c r="E104" s="234"/>
      <c r="F104" s="234"/>
      <c r="G104" s="234"/>
      <c r="H104" s="234" t="s">
        <v>67</v>
      </c>
      <c r="I104" s="235"/>
    </row>
    <row r="105" spans="1:9" x14ac:dyDescent="0.25">
      <c r="A105" s="221" t="s">
        <v>96</v>
      </c>
      <c r="B105" s="222"/>
      <c r="C105" s="222"/>
      <c r="D105" s="222"/>
      <c r="E105" s="222"/>
      <c r="F105" s="222"/>
      <c r="G105" s="222"/>
      <c r="H105" s="94" t="s">
        <v>9</v>
      </c>
      <c r="I105" s="58" t="s">
        <v>24</v>
      </c>
    </row>
    <row r="106" spans="1:9" s="2" customFormat="1" x14ac:dyDescent="0.25">
      <c r="A106" s="54" t="s">
        <v>0</v>
      </c>
      <c r="B106" s="166" t="s">
        <v>97</v>
      </c>
      <c r="C106" s="166"/>
      <c r="D106" s="166"/>
      <c r="E106" s="166"/>
      <c r="F106" s="166"/>
      <c r="G106" s="166"/>
      <c r="H106" s="5" t="s">
        <v>116</v>
      </c>
      <c r="I106" s="64">
        <v>0</v>
      </c>
    </row>
    <row r="107" spans="1:9" x14ac:dyDescent="0.25">
      <c r="A107" s="217" t="s">
        <v>62</v>
      </c>
      <c r="B107" s="218"/>
      <c r="C107" s="218"/>
      <c r="D107" s="218"/>
      <c r="E107" s="218"/>
      <c r="F107" s="218"/>
      <c r="G107" s="218"/>
      <c r="H107" s="94"/>
      <c r="I107" s="60">
        <f>SUM(I106)</f>
        <v>0</v>
      </c>
    </row>
    <row r="108" spans="1:9" x14ac:dyDescent="0.25">
      <c r="A108" s="252"/>
      <c r="B108" s="253"/>
      <c r="C108" s="253"/>
      <c r="D108" s="253"/>
      <c r="E108" s="253"/>
      <c r="F108" s="253"/>
      <c r="G108" s="253"/>
      <c r="H108" s="253"/>
      <c r="I108" s="254"/>
    </row>
    <row r="109" spans="1:9" x14ac:dyDescent="0.25">
      <c r="A109" s="230" t="s">
        <v>139</v>
      </c>
      <c r="B109" s="231"/>
      <c r="C109" s="231"/>
      <c r="D109" s="231"/>
      <c r="E109" s="231"/>
      <c r="F109" s="231"/>
      <c r="G109" s="231"/>
      <c r="H109" s="231"/>
      <c r="I109" s="232"/>
    </row>
    <row r="110" spans="1:9" x14ac:dyDescent="0.25">
      <c r="A110" s="217" t="s">
        <v>21</v>
      </c>
      <c r="B110" s="218"/>
      <c r="C110" s="218"/>
      <c r="D110" s="218"/>
      <c r="E110" s="218"/>
      <c r="F110" s="218"/>
      <c r="G110" s="218"/>
      <c r="H110" s="234" t="s">
        <v>67</v>
      </c>
      <c r="I110" s="235"/>
    </row>
    <row r="111" spans="1:9" x14ac:dyDescent="0.25">
      <c r="A111" s="221" t="s">
        <v>45</v>
      </c>
      <c r="B111" s="222"/>
      <c r="C111" s="222"/>
      <c r="D111" s="222"/>
      <c r="E111" s="222"/>
      <c r="F111" s="222"/>
      <c r="G111" s="222"/>
      <c r="H111" s="94" t="s">
        <v>9</v>
      </c>
      <c r="I111" s="58" t="s">
        <v>24</v>
      </c>
    </row>
    <row r="112" spans="1:9" x14ac:dyDescent="0.25">
      <c r="A112" s="56" t="s">
        <v>37</v>
      </c>
      <c r="B112" s="184" t="s">
        <v>98</v>
      </c>
      <c r="C112" s="185"/>
      <c r="D112" s="185"/>
      <c r="E112" s="185"/>
      <c r="F112" s="185"/>
      <c r="G112" s="186"/>
      <c r="H112" s="16">
        <f>H101</f>
        <v>3.0199999999999998E-2</v>
      </c>
      <c r="I112" s="65">
        <f>I101</f>
        <v>104.86011737946488</v>
      </c>
    </row>
    <row r="113" spans="1:32" x14ac:dyDescent="0.25">
      <c r="A113" s="56" t="s">
        <v>38</v>
      </c>
      <c r="B113" s="184" t="s">
        <v>52</v>
      </c>
      <c r="C113" s="185"/>
      <c r="D113" s="185"/>
      <c r="E113" s="185"/>
      <c r="F113" s="185"/>
      <c r="G113" s="186"/>
      <c r="H113" s="11"/>
      <c r="I113" s="65">
        <f>I107</f>
        <v>0</v>
      </c>
    </row>
    <row r="114" spans="1:32" x14ac:dyDescent="0.25">
      <c r="A114" s="210" t="s">
        <v>62</v>
      </c>
      <c r="B114" s="211"/>
      <c r="C114" s="211"/>
      <c r="D114" s="211"/>
      <c r="E114" s="211"/>
      <c r="F114" s="211"/>
      <c r="G114" s="212"/>
      <c r="H114" s="94"/>
      <c r="I114" s="66">
        <f>SUM(I112:I113)</f>
        <v>104.86011737946488</v>
      </c>
    </row>
    <row r="115" spans="1:32" ht="16.5" thickBot="1" x14ac:dyDescent="0.3">
      <c r="A115" s="255"/>
      <c r="B115" s="256"/>
      <c r="C115" s="256"/>
      <c r="D115" s="256"/>
      <c r="E115" s="256"/>
      <c r="F115" s="256"/>
      <c r="G115" s="256"/>
      <c r="H115" s="256"/>
      <c r="I115" s="257"/>
    </row>
    <row r="116" spans="1:32" ht="16.5" thickBot="1" x14ac:dyDescent="0.3">
      <c r="A116" s="191" t="s">
        <v>99</v>
      </c>
      <c r="B116" s="192"/>
      <c r="C116" s="192"/>
      <c r="D116" s="192"/>
      <c r="E116" s="192"/>
      <c r="F116" s="192"/>
      <c r="G116" s="192"/>
      <c r="H116" s="192"/>
      <c r="I116" s="193"/>
    </row>
    <row r="117" spans="1:32" x14ac:dyDescent="0.25">
      <c r="A117" s="181" t="s">
        <v>21</v>
      </c>
      <c r="B117" s="182"/>
      <c r="C117" s="182"/>
      <c r="D117" s="182"/>
      <c r="E117" s="182"/>
      <c r="F117" s="182"/>
      <c r="G117" s="182"/>
      <c r="H117" s="182" t="s">
        <v>67</v>
      </c>
      <c r="I117" s="183"/>
    </row>
    <row r="118" spans="1:32" x14ac:dyDescent="0.25">
      <c r="A118" s="56" t="s">
        <v>0</v>
      </c>
      <c r="B118" s="223" t="s">
        <v>58</v>
      </c>
      <c r="C118" s="223"/>
      <c r="D118" s="223"/>
      <c r="E118" s="223"/>
      <c r="F118" s="223"/>
      <c r="G118" s="223"/>
      <c r="H118" s="236">
        <v>53.43</v>
      </c>
      <c r="I118" s="237"/>
    </row>
    <row r="119" spans="1:32" x14ac:dyDescent="0.25">
      <c r="A119" s="56" t="s">
        <v>1</v>
      </c>
      <c r="B119" s="223" t="s">
        <v>170</v>
      </c>
      <c r="C119" s="223"/>
      <c r="D119" s="223"/>
      <c r="E119" s="223"/>
      <c r="F119" s="223"/>
      <c r="G119" s="223"/>
      <c r="H119" s="236"/>
      <c r="I119" s="237"/>
    </row>
    <row r="120" spans="1:32" x14ac:dyDescent="0.25">
      <c r="A120" s="56" t="s">
        <v>3</v>
      </c>
      <c r="B120" s="223" t="s">
        <v>101</v>
      </c>
      <c r="C120" s="223"/>
      <c r="D120" s="223"/>
      <c r="E120" s="223"/>
      <c r="F120" s="223"/>
      <c r="G120" s="223"/>
      <c r="H120" s="236"/>
      <c r="I120" s="237"/>
    </row>
    <row r="121" spans="1:32" x14ac:dyDescent="0.25">
      <c r="A121" s="56" t="s">
        <v>5</v>
      </c>
      <c r="B121" s="223" t="s">
        <v>171</v>
      </c>
      <c r="C121" s="223"/>
      <c r="D121" s="223"/>
      <c r="E121" s="223"/>
      <c r="F121" s="223"/>
      <c r="G121" s="223"/>
      <c r="H121" s="236">
        <v>3.87</v>
      </c>
      <c r="I121" s="237"/>
    </row>
    <row r="122" spans="1:32" x14ac:dyDescent="0.25">
      <c r="A122" s="210" t="s">
        <v>62</v>
      </c>
      <c r="B122" s="211"/>
      <c r="C122" s="211"/>
      <c r="D122" s="211"/>
      <c r="E122" s="211"/>
      <c r="F122" s="211"/>
      <c r="G122" s="212"/>
      <c r="H122" s="219">
        <f>SUM(H118:I121)</f>
        <v>57.3</v>
      </c>
      <c r="I122" s="220"/>
    </row>
    <row r="123" spans="1:32" x14ac:dyDescent="0.25">
      <c r="A123" s="93"/>
      <c r="B123" s="211"/>
      <c r="C123" s="211"/>
      <c r="D123" s="211"/>
      <c r="E123" s="211"/>
      <c r="F123" s="211"/>
      <c r="G123" s="211"/>
      <c r="H123" s="211"/>
      <c r="I123" s="214"/>
    </row>
    <row r="124" spans="1:32" s="18" customFormat="1" ht="16.5" thickBot="1" x14ac:dyDescent="0.3">
      <c r="A124" s="247" t="s">
        <v>134</v>
      </c>
      <c r="B124" s="248"/>
      <c r="C124" s="248"/>
      <c r="D124" s="248"/>
      <c r="E124" s="248"/>
      <c r="F124" s="248"/>
      <c r="G124" s="248"/>
      <c r="H124" s="80"/>
      <c r="I124" s="81">
        <f>$I$88+$I$77+$H$38+$I$114+$H$122</f>
        <v>3634.3494345802892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91" t="s">
        <v>102</v>
      </c>
      <c r="B125" s="192"/>
      <c r="C125" s="192"/>
      <c r="D125" s="192"/>
      <c r="E125" s="192"/>
      <c r="F125" s="192"/>
      <c r="G125" s="192"/>
      <c r="H125" s="192"/>
      <c r="I125" s="193"/>
    </row>
    <row r="126" spans="1:32" x14ac:dyDescent="0.25">
      <c r="A126" s="306" t="s">
        <v>21</v>
      </c>
      <c r="B126" s="150"/>
      <c r="C126" s="150"/>
      <c r="D126" s="150"/>
      <c r="E126" s="150"/>
      <c r="F126" s="150"/>
      <c r="G126" s="150"/>
      <c r="H126" s="150" t="s">
        <v>67</v>
      </c>
      <c r="I126" s="151"/>
    </row>
    <row r="127" spans="1:32" x14ac:dyDescent="0.25">
      <c r="A127" s="138" t="s">
        <v>45</v>
      </c>
      <c r="B127" s="139"/>
      <c r="C127" s="139"/>
      <c r="D127" s="139"/>
      <c r="E127" s="139"/>
      <c r="F127" s="139"/>
      <c r="G127" s="139"/>
      <c r="H127" s="19" t="s">
        <v>9</v>
      </c>
      <c r="I127" s="69" t="s">
        <v>24</v>
      </c>
    </row>
    <row r="128" spans="1:32" x14ac:dyDescent="0.25">
      <c r="A128" s="70" t="s">
        <v>0</v>
      </c>
      <c r="B128" s="273" t="s">
        <v>103</v>
      </c>
      <c r="C128" s="274"/>
      <c r="D128" s="274"/>
      <c r="E128" s="274"/>
      <c r="F128" s="274"/>
      <c r="G128" s="275"/>
      <c r="H128" s="14">
        <v>5.0000000000000001E-3</v>
      </c>
      <c r="I128" s="95">
        <f>H128*$I$124</f>
        <v>18.171747172901448</v>
      </c>
    </row>
    <row r="129" spans="1:32" x14ac:dyDescent="0.25">
      <c r="A129" s="70" t="s">
        <v>1</v>
      </c>
      <c r="B129" s="273" t="s">
        <v>17</v>
      </c>
      <c r="C129" s="274"/>
      <c r="D129" s="274"/>
      <c r="E129" s="274"/>
      <c r="F129" s="274"/>
      <c r="G129" s="275"/>
      <c r="H129" s="14">
        <v>5.0000000000000001E-3</v>
      </c>
      <c r="I129" s="95">
        <f>H129*($I$128+$I$124)</f>
        <v>18.262605908765956</v>
      </c>
    </row>
    <row r="130" spans="1:32" x14ac:dyDescent="0.25">
      <c r="A130" s="71" t="s">
        <v>3</v>
      </c>
      <c r="B130" s="273" t="s">
        <v>127</v>
      </c>
      <c r="C130" s="281"/>
      <c r="D130" s="281"/>
      <c r="E130" s="281"/>
      <c r="F130" s="281"/>
      <c r="G130" s="282"/>
      <c r="H130" s="14">
        <v>3.6700000000000003E-2</v>
      </c>
      <c r="I130" s="72">
        <f>(SUM($I$124+$I$128+$I$129)*H130)/(100%-(SUM($H$130:$H$132)))</f>
        <v>148.81007953959332</v>
      </c>
    </row>
    <row r="131" spans="1:32" x14ac:dyDescent="0.25">
      <c r="A131" s="71"/>
      <c r="B131" s="300" t="s">
        <v>126</v>
      </c>
      <c r="C131" s="301"/>
      <c r="D131" s="301"/>
      <c r="E131" s="301"/>
      <c r="F131" s="301"/>
      <c r="G131" s="302"/>
      <c r="H131" s="20">
        <v>8.0000000000000002E-3</v>
      </c>
      <c r="I131" s="72">
        <f>(SUM($I$124+$I$128+$I$129)*H131)/(100%-(SUM($H$130:$H$132)))</f>
        <v>32.438164477295544</v>
      </c>
    </row>
    <row r="132" spans="1:32" x14ac:dyDescent="0.25">
      <c r="A132" s="71" t="s">
        <v>5</v>
      </c>
      <c r="B132" s="303" t="s">
        <v>125</v>
      </c>
      <c r="C132" s="304"/>
      <c r="D132" s="304"/>
      <c r="E132" s="304"/>
      <c r="F132" s="304"/>
      <c r="G132" s="305"/>
      <c r="H132" s="21">
        <v>0.05</v>
      </c>
      <c r="I132" s="72">
        <f>(SUM($I$124+$I$128+$I$129)*H132)/(100%-(SUM($H$130:$H$132)))</f>
        <v>202.73852798309716</v>
      </c>
    </row>
    <row r="133" spans="1:32" x14ac:dyDescent="0.25">
      <c r="A133" s="217" t="s">
        <v>62</v>
      </c>
      <c r="B133" s="218"/>
      <c r="C133" s="218"/>
      <c r="D133" s="218"/>
      <c r="E133" s="218"/>
      <c r="F133" s="218"/>
      <c r="G133" s="218"/>
      <c r="H133" s="22">
        <f>SUM(H128:H132)</f>
        <v>0.10470000000000002</v>
      </c>
      <c r="I133" s="73">
        <f>SUM(I128:I132)</f>
        <v>420.42112508165343</v>
      </c>
    </row>
    <row r="134" spans="1:32" ht="16.5" thickBot="1" x14ac:dyDescent="0.3">
      <c r="A134" s="266" t="s">
        <v>135</v>
      </c>
      <c r="B134" s="267"/>
      <c r="C134" s="267"/>
      <c r="D134" s="267"/>
      <c r="E134" s="267"/>
      <c r="F134" s="267"/>
      <c r="G134" s="268"/>
      <c r="H134" s="82">
        <f>(H128+100%)*(H129+100%)/(100%-(SUM(H130:H132)))-100%</f>
        <v>0.11567988512095417</v>
      </c>
      <c r="I134" s="83">
        <f>H134*SUM($I$124)</f>
        <v>420.42112508165263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269" t="s">
        <v>104</v>
      </c>
      <c r="B135" s="270"/>
      <c r="C135" s="270"/>
      <c r="D135" s="270"/>
      <c r="E135" s="270"/>
      <c r="F135" s="270"/>
      <c r="G135" s="270"/>
      <c r="H135" s="270"/>
      <c r="I135" s="271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272" t="s">
        <v>21</v>
      </c>
      <c r="B137" s="158"/>
      <c r="C137" s="158"/>
      <c r="D137" s="158"/>
      <c r="E137" s="158"/>
      <c r="F137" s="158"/>
      <c r="G137" s="158"/>
      <c r="H137" s="158" t="s">
        <v>67</v>
      </c>
      <c r="I137" s="159"/>
    </row>
    <row r="138" spans="1:32" x14ac:dyDescent="0.25">
      <c r="A138" s="74" t="s">
        <v>0</v>
      </c>
      <c r="B138" s="261" t="s">
        <v>106</v>
      </c>
      <c r="C138" s="262"/>
      <c r="D138" s="262"/>
      <c r="E138" s="262"/>
      <c r="F138" s="262"/>
      <c r="G138" s="263"/>
      <c r="H138" s="264">
        <f>H38</f>
        <v>1659.47</v>
      </c>
      <c r="I138" s="265"/>
    </row>
    <row r="139" spans="1:32" x14ac:dyDescent="0.25">
      <c r="A139" s="74" t="s">
        <v>1</v>
      </c>
      <c r="B139" s="261" t="s">
        <v>107</v>
      </c>
      <c r="C139" s="262"/>
      <c r="D139" s="262"/>
      <c r="E139" s="262"/>
      <c r="F139" s="262"/>
      <c r="G139" s="263"/>
      <c r="H139" s="264">
        <f>I77</f>
        <v>1702.3298633469119</v>
      </c>
      <c r="I139" s="265"/>
    </row>
    <row r="140" spans="1:32" x14ac:dyDescent="0.25">
      <c r="A140" s="74" t="s">
        <v>3</v>
      </c>
      <c r="B140" s="261" t="s">
        <v>108</v>
      </c>
      <c r="C140" s="262"/>
      <c r="D140" s="262"/>
      <c r="E140" s="262"/>
      <c r="F140" s="262"/>
      <c r="G140" s="263"/>
      <c r="H140" s="264">
        <f>I88</f>
        <v>110.389453853912</v>
      </c>
      <c r="I140" s="265"/>
    </row>
    <row r="141" spans="1:32" x14ac:dyDescent="0.25">
      <c r="A141" s="74" t="s">
        <v>5</v>
      </c>
      <c r="B141" s="261" t="s">
        <v>109</v>
      </c>
      <c r="C141" s="262"/>
      <c r="D141" s="262"/>
      <c r="E141" s="262"/>
      <c r="F141" s="262"/>
      <c r="G141" s="263"/>
      <c r="H141" s="264">
        <f>I114</f>
        <v>104.86011737946488</v>
      </c>
      <c r="I141" s="265"/>
    </row>
    <row r="142" spans="1:32" x14ac:dyDescent="0.25">
      <c r="A142" s="74" t="s">
        <v>27</v>
      </c>
      <c r="B142" s="261" t="s">
        <v>110</v>
      </c>
      <c r="C142" s="262"/>
      <c r="D142" s="262"/>
      <c r="E142" s="262"/>
      <c r="F142" s="262"/>
      <c r="G142" s="263"/>
      <c r="H142" s="264">
        <f>H122</f>
        <v>57.3</v>
      </c>
      <c r="I142" s="265"/>
    </row>
    <row r="143" spans="1:32" x14ac:dyDescent="0.25">
      <c r="A143" s="276" t="s">
        <v>117</v>
      </c>
      <c r="B143" s="277"/>
      <c r="C143" s="277"/>
      <c r="D143" s="277"/>
      <c r="E143" s="277"/>
      <c r="F143" s="277"/>
      <c r="G143" s="278"/>
      <c r="H143" s="279">
        <f>SUM(H138:I142)</f>
        <v>3634.3494345802892</v>
      </c>
      <c r="I143" s="280"/>
    </row>
    <row r="144" spans="1:32" ht="16.5" thickBot="1" x14ac:dyDescent="0.3">
      <c r="A144" s="87" t="s">
        <v>28</v>
      </c>
      <c r="B144" s="258" t="s">
        <v>111</v>
      </c>
      <c r="C144" s="258"/>
      <c r="D144" s="258"/>
      <c r="E144" s="258"/>
      <c r="F144" s="258"/>
      <c r="G144" s="258"/>
      <c r="H144" s="259">
        <f>I133</f>
        <v>420.42112508165343</v>
      </c>
      <c r="I144" s="260"/>
    </row>
    <row r="145" spans="1:32" ht="16.5" thickBot="1" x14ac:dyDescent="0.3">
      <c r="A145" s="89" t="s">
        <v>31</v>
      </c>
      <c r="B145" s="130" t="s">
        <v>196</v>
      </c>
      <c r="C145" s="131"/>
      <c r="D145" s="131"/>
      <c r="E145" s="131"/>
      <c r="F145" s="131"/>
      <c r="G145" s="131"/>
      <c r="H145" s="298">
        <f>H143+H144</f>
        <v>4054.7705596619426</v>
      </c>
      <c r="I145" s="299"/>
    </row>
    <row r="146" spans="1:32" ht="16.5" thickBot="1" x14ac:dyDescent="0.3">
      <c r="A146" s="88" t="s">
        <v>32</v>
      </c>
      <c r="B146" s="290" t="s">
        <v>136</v>
      </c>
      <c r="C146" s="290"/>
      <c r="D146" s="290"/>
      <c r="E146" s="290"/>
      <c r="F146" s="290"/>
      <c r="G146" s="290"/>
      <c r="H146" s="286">
        <f>$E$26</f>
        <v>1</v>
      </c>
      <c r="I146" s="287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0" t="s">
        <v>137</v>
      </c>
      <c r="C147" s="131"/>
      <c r="D147" s="131"/>
      <c r="E147" s="131"/>
      <c r="F147" s="131"/>
      <c r="G147" s="131"/>
      <c r="H147" s="288">
        <f>$H$145*$H$146</f>
        <v>4054.7705596619426</v>
      </c>
      <c r="I147" s="289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283" t="s">
        <v>206</v>
      </c>
      <c r="C150" s="284"/>
      <c r="D150" s="285"/>
      <c r="F150" s="9" t="s">
        <v>197</v>
      </c>
      <c r="G150" s="36"/>
      <c r="H150" s="37">
        <f>H145</f>
        <v>4054.7705596619426</v>
      </c>
      <c r="I150" s="38"/>
    </row>
    <row r="151" spans="1:32" s="1" customFormat="1" x14ac:dyDescent="0.25">
      <c r="F151" s="9" t="s">
        <v>198</v>
      </c>
      <c r="G151" s="36"/>
      <c r="H151" s="37">
        <v>3984.95</v>
      </c>
    </row>
    <row r="152" spans="1:32" s="1" customFormat="1" x14ac:dyDescent="0.25">
      <c r="F152" s="10" t="s">
        <v>199</v>
      </c>
      <c r="G152" s="39"/>
      <c r="H152" s="40">
        <f>H150-H151</f>
        <v>69.820559661942752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A39:I39"/>
    <mergeCell ref="A40:I40"/>
    <mergeCell ref="A41:I41"/>
    <mergeCell ref="A42:G42"/>
    <mergeCell ref="H42:I42"/>
    <mergeCell ref="A43:G43"/>
    <mergeCell ref="B36:G36"/>
    <mergeCell ref="H36:I36"/>
    <mergeCell ref="B37:G37"/>
    <mergeCell ref="H37:I37"/>
    <mergeCell ref="A38:G38"/>
    <mergeCell ref="H38:I38"/>
    <mergeCell ref="A50:G50"/>
    <mergeCell ref="B51:G51"/>
    <mergeCell ref="B52:G52"/>
    <mergeCell ref="B53:G53"/>
    <mergeCell ref="B54:G54"/>
    <mergeCell ref="B55:G55"/>
    <mergeCell ref="B44:G44"/>
    <mergeCell ref="B45:G45"/>
    <mergeCell ref="A46:G46"/>
    <mergeCell ref="A47:I47"/>
    <mergeCell ref="A48:I48"/>
    <mergeCell ref="A49:G49"/>
    <mergeCell ref="H49:I49"/>
    <mergeCell ref="A62:G62"/>
    <mergeCell ref="H62:I62"/>
    <mergeCell ref="B63:G63"/>
    <mergeCell ref="H63:I63"/>
    <mergeCell ref="B64:G64"/>
    <mergeCell ref="H64:I64"/>
    <mergeCell ref="B56:G56"/>
    <mergeCell ref="B57:G57"/>
    <mergeCell ref="B58:G58"/>
    <mergeCell ref="A59:G59"/>
    <mergeCell ref="A60:I60"/>
    <mergeCell ref="A61:I61"/>
    <mergeCell ref="B68:G68"/>
    <mergeCell ref="H68:I68"/>
    <mergeCell ref="A69:G69"/>
    <mergeCell ref="H69:I69"/>
    <mergeCell ref="A70:I70"/>
    <mergeCell ref="A71:I71"/>
    <mergeCell ref="B65:G65"/>
    <mergeCell ref="H65:I65"/>
    <mergeCell ref="B66:G66"/>
    <mergeCell ref="H66:I66"/>
    <mergeCell ref="B67:G67"/>
    <mergeCell ref="H67:I67"/>
    <mergeCell ref="A77:G77"/>
    <mergeCell ref="A78:I78"/>
    <mergeCell ref="A79:I79"/>
    <mergeCell ref="A80:G80"/>
    <mergeCell ref="H80:I80"/>
    <mergeCell ref="A81:G81"/>
    <mergeCell ref="A72:G72"/>
    <mergeCell ref="H72:I72"/>
    <mergeCell ref="A73:G73"/>
    <mergeCell ref="B74:G74"/>
    <mergeCell ref="B75:G75"/>
    <mergeCell ref="B76:G76"/>
    <mergeCell ref="A88:G88"/>
    <mergeCell ref="A90:G90"/>
    <mergeCell ref="A91:I91"/>
    <mergeCell ref="A92:I92"/>
    <mergeCell ref="A93:G93"/>
    <mergeCell ref="H93:I93"/>
    <mergeCell ref="B82:G82"/>
    <mergeCell ref="B83:G83"/>
    <mergeCell ref="B84:G84"/>
    <mergeCell ref="B85:G85"/>
    <mergeCell ref="B86:G86"/>
    <mergeCell ref="B87:G87"/>
    <mergeCell ref="B100:G100"/>
    <mergeCell ref="A101:G101"/>
    <mergeCell ref="A102:I102"/>
    <mergeCell ref="A103:I103"/>
    <mergeCell ref="A104:G104"/>
    <mergeCell ref="H104:I104"/>
    <mergeCell ref="A94:G94"/>
    <mergeCell ref="B95:G95"/>
    <mergeCell ref="B96:G96"/>
    <mergeCell ref="B97:G97"/>
    <mergeCell ref="B98:G98"/>
    <mergeCell ref="B99:G99"/>
    <mergeCell ref="A111:G111"/>
    <mergeCell ref="B112:G112"/>
    <mergeCell ref="B113:G113"/>
    <mergeCell ref="A114:G114"/>
    <mergeCell ref="A115:I115"/>
    <mergeCell ref="A116:I116"/>
    <mergeCell ref="A105:G105"/>
    <mergeCell ref="B106:G106"/>
    <mergeCell ref="A107:G107"/>
    <mergeCell ref="A108:I108"/>
    <mergeCell ref="A109:I109"/>
    <mergeCell ref="A110:G110"/>
    <mergeCell ref="H110:I110"/>
    <mergeCell ref="B120:G120"/>
    <mergeCell ref="H120:I120"/>
    <mergeCell ref="B121:G121"/>
    <mergeCell ref="H121:I121"/>
    <mergeCell ref="A122:G122"/>
    <mergeCell ref="H122:I122"/>
    <mergeCell ref="A117:G117"/>
    <mergeCell ref="H117:I117"/>
    <mergeCell ref="B118:G118"/>
    <mergeCell ref="H118:I118"/>
    <mergeCell ref="B119:G119"/>
    <mergeCell ref="H119:I119"/>
    <mergeCell ref="B128:G128"/>
    <mergeCell ref="B129:G129"/>
    <mergeCell ref="B130:G130"/>
    <mergeCell ref="B131:G131"/>
    <mergeCell ref="B132:G132"/>
    <mergeCell ref="A133:G133"/>
    <mergeCell ref="B123:I123"/>
    <mergeCell ref="A124:G124"/>
    <mergeCell ref="A125:I125"/>
    <mergeCell ref="A126:G126"/>
    <mergeCell ref="H126:I126"/>
    <mergeCell ref="A127:G127"/>
    <mergeCell ref="B139:G139"/>
    <mergeCell ref="H139:I139"/>
    <mergeCell ref="B140:G140"/>
    <mergeCell ref="H140:I140"/>
    <mergeCell ref="B141:G141"/>
    <mergeCell ref="H141:I141"/>
    <mergeCell ref="A134:G134"/>
    <mergeCell ref="A135:I135"/>
    <mergeCell ref="A137:G137"/>
    <mergeCell ref="H137:I137"/>
    <mergeCell ref="B138:G138"/>
    <mergeCell ref="H138:I138"/>
    <mergeCell ref="B150:D150"/>
    <mergeCell ref="B145:G145"/>
    <mergeCell ref="H145:I145"/>
    <mergeCell ref="B146:G146"/>
    <mergeCell ref="H146:I146"/>
    <mergeCell ref="B147:G147"/>
    <mergeCell ref="H147:I147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zoomScale="90" zoomScaleNormal="90" workbookViewId="0">
      <selection activeCell="M9" sqref="M9:M10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132" t="s">
        <v>19</v>
      </c>
      <c r="D1" s="133"/>
      <c r="E1" s="133"/>
      <c r="F1" s="133"/>
      <c r="G1" s="133"/>
      <c r="H1" s="133"/>
      <c r="I1" s="134"/>
    </row>
    <row r="2" spans="1:9" ht="19.5" customHeight="1" x14ac:dyDescent="0.25">
      <c r="A2" s="47"/>
      <c r="B2" s="4"/>
      <c r="C2" s="135" t="s">
        <v>118</v>
      </c>
      <c r="D2" s="136"/>
      <c r="E2" s="136"/>
      <c r="F2" s="136"/>
      <c r="G2" s="136"/>
      <c r="H2" s="136"/>
      <c r="I2" s="137"/>
    </row>
    <row r="3" spans="1:9" ht="19.5" customHeight="1" x14ac:dyDescent="0.25">
      <c r="A3" s="47"/>
      <c r="B3" s="4"/>
      <c r="C3" s="135" t="s">
        <v>131</v>
      </c>
      <c r="D3" s="136"/>
      <c r="E3" s="136"/>
      <c r="F3" s="136"/>
      <c r="G3" s="136"/>
      <c r="H3" s="136"/>
      <c r="I3" s="137"/>
    </row>
    <row r="4" spans="1:9" ht="19.5" customHeight="1" thickBot="1" x14ac:dyDescent="0.3">
      <c r="A4" s="47"/>
      <c r="B4" s="4"/>
      <c r="C4" s="152" t="s">
        <v>71</v>
      </c>
      <c r="D4" s="153"/>
      <c r="E4" s="153"/>
      <c r="F4" s="153"/>
      <c r="G4" s="153"/>
      <c r="H4" s="153"/>
      <c r="I4" s="154"/>
    </row>
    <row r="5" spans="1:9" ht="18" customHeight="1" thickBot="1" x14ac:dyDescent="0.3">
      <c r="A5" s="155" t="s">
        <v>70</v>
      </c>
      <c r="B5" s="156"/>
      <c r="C5" s="156"/>
      <c r="D5" s="156"/>
      <c r="E5" s="156"/>
      <c r="F5" s="156"/>
      <c r="G5" s="156"/>
      <c r="H5" s="156"/>
      <c r="I5" s="157"/>
    </row>
    <row r="6" spans="1:9" x14ac:dyDescent="0.25">
      <c r="A6" s="148" t="s">
        <v>39</v>
      </c>
      <c r="B6" s="149"/>
      <c r="C6" s="149"/>
      <c r="D6" s="149"/>
      <c r="E6" s="150" t="s">
        <v>202</v>
      </c>
      <c r="F6" s="150"/>
      <c r="G6" s="150"/>
      <c r="H6" s="150"/>
      <c r="I6" s="151"/>
    </row>
    <row r="7" spans="1:9" x14ac:dyDescent="0.25">
      <c r="A7" s="142" t="s">
        <v>54</v>
      </c>
      <c r="B7" s="143"/>
      <c r="C7" s="143"/>
      <c r="D7" s="143"/>
      <c r="E7" s="144" t="s">
        <v>115</v>
      </c>
      <c r="F7" s="144"/>
      <c r="G7" s="144"/>
      <c r="H7" s="144"/>
      <c r="I7" s="145"/>
    </row>
    <row r="8" spans="1:9" x14ac:dyDescent="0.25">
      <c r="A8" s="138" t="s">
        <v>30</v>
      </c>
      <c r="B8" s="139"/>
      <c r="C8" s="139"/>
      <c r="D8" s="139"/>
      <c r="E8" s="140" t="s">
        <v>113</v>
      </c>
      <c r="F8" s="140"/>
      <c r="G8" s="140"/>
      <c r="H8" s="140"/>
      <c r="I8" s="141"/>
    </row>
    <row r="9" spans="1:9" x14ac:dyDescent="0.25">
      <c r="A9" s="142" t="s">
        <v>129</v>
      </c>
      <c r="B9" s="143"/>
      <c r="C9" s="143"/>
      <c r="D9" s="143"/>
      <c r="E9" s="144" t="s">
        <v>174</v>
      </c>
      <c r="F9" s="144"/>
      <c r="G9" s="144"/>
      <c r="H9" s="144"/>
      <c r="I9" s="145"/>
    </row>
    <row r="10" spans="1:9" x14ac:dyDescent="0.25">
      <c r="A10" s="138" t="s">
        <v>50</v>
      </c>
      <c r="B10" s="139"/>
      <c r="C10" s="139"/>
      <c r="D10" s="139"/>
      <c r="E10" s="146" t="s">
        <v>116</v>
      </c>
      <c r="F10" s="146"/>
      <c r="G10" s="146"/>
      <c r="H10" s="146"/>
      <c r="I10" s="147"/>
    </row>
    <row r="11" spans="1:9" x14ac:dyDescent="0.25">
      <c r="A11" s="142" t="s">
        <v>53</v>
      </c>
      <c r="B11" s="143"/>
      <c r="C11" s="143"/>
      <c r="D11" s="143"/>
      <c r="E11" s="144" t="s">
        <v>116</v>
      </c>
      <c r="F11" s="144"/>
      <c r="G11" s="144"/>
      <c r="H11" s="144"/>
      <c r="I11" s="145"/>
    </row>
    <row r="12" spans="1:9" x14ac:dyDescent="0.25">
      <c r="A12" s="138" t="s">
        <v>55</v>
      </c>
      <c r="B12" s="139"/>
      <c r="C12" s="139"/>
      <c r="D12" s="139"/>
      <c r="E12" s="158" t="s">
        <v>112</v>
      </c>
      <c r="F12" s="158"/>
      <c r="G12" s="158"/>
      <c r="H12" s="158"/>
      <c r="I12" s="159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291" t="s">
        <v>116</v>
      </c>
      <c r="I13" s="292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293" t="s">
        <v>116</v>
      </c>
      <c r="I14" s="294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295" t="s">
        <v>33</v>
      </c>
      <c r="I15" s="292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296" t="s">
        <v>203</v>
      </c>
      <c r="I16" s="297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175" t="s">
        <v>23</v>
      </c>
      <c r="C18" s="175"/>
      <c r="D18" s="175"/>
      <c r="E18" s="175"/>
      <c r="F18" s="175"/>
      <c r="G18" s="175"/>
      <c r="H18" s="176" t="s">
        <v>40</v>
      </c>
      <c r="I18" s="177"/>
    </row>
    <row r="19" spans="1:10" x14ac:dyDescent="0.25">
      <c r="A19" s="53" t="s">
        <v>1</v>
      </c>
      <c r="B19" s="178" t="s">
        <v>44</v>
      </c>
      <c r="C19" s="178"/>
      <c r="D19" s="178"/>
      <c r="E19" s="178"/>
      <c r="F19" s="178"/>
      <c r="G19" s="178"/>
      <c r="H19" s="179" t="s">
        <v>175</v>
      </c>
      <c r="I19" s="180"/>
    </row>
    <row r="20" spans="1:10" x14ac:dyDescent="0.25">
      <c r="A20" s="54" t="s">
        <v>3</v>
      </c>
      <c r="B20" s="166" t="s">
        <v>130</v>
      </c>
      <c r="C20" s="166"/>
      <c r="D20" s="166"/>
      <c r="E20" s="166"/>
      <c r="F20" s="166"/>
      <c r="G20" s="166"/>
      <c r="H20" s="167">
        <v>1621</v>
      </c>
      <c r="I20" s="168"/>
    </row>
    <row r="21" spans="1:10" x14ac:dyDescent="0.25">
      <c r="A21" s="55" t="s">
        <v>5</v>
      </c>
      <c r="B21" s="169" t="s">
        <v>46</v>
      </c>
      <c r="C21" s="170"/>
      <c r="D21" s="170"/>
      <c r="E21" s="170"/>
      <c r="F21" s="170"/>
      <c r="G21" s="170"/>
      <c r="H21" s="171">
        <v>1659.47</v>
      </c>
      <c r="I21" s="172"/>
    </row>
    <row r="22" spans="1:10" x14ac:dyDescent="0.25">
      <c r="A22" s="52" t="s">
        <v>27</v>
      </c>
      <c r="B22" s="175" t="s">
        <v>6</v>
      </c>
      <c r="C22" s="175"/>
      <c r="D22" s="175"/>
      <c r="E22" s="175"/>
      <c r="F22" s="175"/>
      <c r="G22" s="175"/>
      <c r="H22" s="173">
        <v>46023</v>
      </c>
      <c r="I22" s="174"/>
    </row>
    <row r="23" spans="1:10" x14ac:dyDescent="0.25">
      <c r="A23" s="53" t="s">
        <v>28</v>
      </c>
      <c r="B23" s="160" t="s">
        <v>29</v>
      </c>
      <c r="C23" s="160"/>
      <c r="D23" s="160"/>
      <c r="E23" s="160" t="s">
        <v>132</v>
      </c>
      <c r="F23" s="160"/>
      <c r="G23" s="160"/>
      <c r="H23" s="160" t="s">
        <v>51</v>
      </c>
      <c r="I23" s="161"/>
    </row>
    <row r="24" spans="1:10" x14ac:dyDescent="0.25">
      <c r="A24" s="52" t="s">
        <v>31</v>
      </c>
      <c r="B24" s="162">
        <v>0.06</v>
      </c>
      <c r="C24" s="162"/>
      <c r="D24" s="162"/>
      <c r="E24" s="163">
        <v>30</v>
      </c>
      <c r="F24" s="163"/>
      <c r="G24" s="163"/>
      <c r="H24" s="164">
        <v>4</v>
      </c>
      <c r="I24" s="165"/>
    </row>
    <row r="25" spans="1:10" x14ac:dyDescent="0.25">
      <c r="A25" s="53" t="s">
        <v>32</v>
      </c>
      <c r="B25" s="160" t="s">
        <v>49</v>
      </c>
      <c r="C25" s="160"/>
      <c r="D25" s="160"/>
      <c r="E25" s="160" t="s">
        <v>47</v>
      </c>
      <c r="F25" s="160"/>
      <c r="G25" s="160"/>
      <c r="H25" s="189" t="s">
        <v>48</v>
      </c>
      <c r="I25" s="190"/>
    </row>
    <row r="26" spans="1:10" x14ac:dyDescent="0.25">
      <c r="A26" s="52" t="s">
        <v>34</v>
      </c>
      <c r="B26" s="163" t="s">
        <v>18</v>
      </c>
      <c r="C26" s="163"/>
      <c r="D26" s="163"/>
      <c r="E26" s="163">
        <v>2</v>
      </c>
      <c r="F26" s="163"/>
      <c r="G26" s="163"/>
      <c r="H26" s="194">
        <v>1</v>
      </c>
      <c r="I26" s="195"/>
    </row>
    <row r="27" spans="1:10" ht="16.5" thickBot="1" x14ac:dyDescent="0.3">
      <c r="A27" s="196"/>
      <c r="B27" s="197"/>
      <c r="C27" s="197"/>
      <c r="D27" s="197"/>
      <c r="E27" s="197"/>
      <c r="F27" s="197"/>
      <c r="G27" s="197"/>
      <c r="H27" s="197"/>
      <c r="I27" s="198"/>
    </row>
    <row r="28" spans="1:10" ht="16.5" thickBot="1" x14ac:dyDescent="0.3">
      <c r="A28" s="191" t="s">
        <v>72</v>
      </c>
      <c r="B28" s="192"/>
      <c r="C28" s="192"/>
      <c r="D28" s="192"/>
      <c r="E28" s="192"/>
      <c r="F28" s="192"/>
      <c r="G28" s="192"/>
      <c r="H28" s="192"/>
      <c r="I28" s="193"/>
    </row>
    <row r="29" spans="1:10" x14ac:dyDescent="0.25">
      <c r="A29" s="181" t="s">
        <v>21</v>
      </c>
      <c r="B29" s="182"/>
      <c r="C29" s="182"/>
      <c r="D29" s="182"/>
      <c r="E29" s="182"/>
      <c r="F29" s="182"/>
      <c r="G29" s="182"/>
      <c r="H29" s="182" t="s">
        <v>67</v>
      </c>
      <c r="I29" s="183"/>
    </row>
    <row r="30" spans="1:10" x14ac:dyDescent="0.25">
      <c r="A30" s="56" t="s">
        <v>0</v>
      </c>
      <c r="B30" s="184" t="s">
        <v>7</v>
      </c>
      <c r="C30" s="185"/>
      <c r="D30" s="185"/>
      <c r="E30" s="185"/>
      <c r="F30" s="185"/>
      <c r="G30" s="186"/>
      <c r="H30" s="187">
        <f>H21</f>
        <v>1659.47</v>
      </c>
      <c r="I30" s="188"/>
      <c r="J30" s="117"/>
    </row>
    <row r="31" spans="1:10" x14ac:dyDescent="0.25">
      <c r="A31" s="57" t="s">
        <v>1</v>
      </c>
      <c r="B31" s="199" t="s">
        <v>41</v>
      </c>
      <c r="C31" s="200"/>
      <c r="D31" s="200"/>
      <c r="E31" s="200"/>
      <c r="F31" s="200"/>
      <c r="G31" s="201"/>
      <c r="H31" s="187"/>
      <c r="I31" s="188"/>
    </row>
    <row r="32" spans="1:10" x14ac:dyDescent="0.25">
      <c r="A32" s="57" t="s">
        <v>1</v>
      </c>
      <c r="B32" s="199" t="s">
        <v>209</v>
      </c>
      <c r="C32" s="200"/>
      <c r="D32" s="200"/>
      <c r="E32" s="200"/>
      <c r="F32" s="200"/>
      <c r="G32" s="201"/>
      <c r="H32" s="187">
        <f>20%*H20</f>
        <v>324.20000000000005</v>
      </c>
      <c r="I32" s="188"/>
      <c r="J32" s="117"/>
    </row>
    <row r="33" spans="1:9" x14ac:dyDescent="0.25">
      <c r="A33" s="57" t="s">
        <v>5</v>
      </c>
      <c r="B33" s="199" t="s">
        <v>42</v>
      </c>
      <c r="C33" s="200"/>
      <c r="D33" s="200"/>
      <c r="E33" s="200"/>
      <c r="F33" s="200"/>
      <c r="G33" s="201"/>
      <c r="H33" s="187"/>
      <c r="I33" s="188"/>
    </row>
    <row r="34" spans="1:9" x14ac:dyDescent="0.25">
      <c r="A34" s="57" t="s">
        <v>27</v>
      </c>
      <c r="B34" s="199" t="s">
        <v>63</v>
      </c>
      <c r="C34" s="200"/>
      <c r="D34" s="200"/>
      <c r="E34" s="200"/>
      <c r="F34" s="200"/>
      <c r="G34" s="201"/>
      <c r="H34" s="187"/>
      <c r="I34" s="188"/>
    </row>
    <row r="35" spans="1:9" x14ac:dyDescent="0.25">
      <c r="A35" s="57" t="s">
        <v>28</v>
      </c>
      <c r="B35" s="199" t="s">
        <v>43</v>
      </c>
      <c r="C35" s="200"/>
      <c r="D35" s="200"/>
      <c r="E35" s="200"/>
      <c r="F35" s="200"/>
      <c r="G35" s="201"/>
      <c r="H35" s="187"/>
      <c r="I35" s="188"/>
    </row>
    <row r="36" spans="1:9" x14ac:dyDescent="0.25">
      <c r="A36" s="54" t="s">
        <v>31</v>
      </c>
      <c r="B36" s="202" t="s">
        <v>64</v>
      </c>
      <c r="C36" s="203"/>
      <c r="D36" s="203"/>
      <c r="E36" s="203"/>
      <c r="F36" s="203"/>
      <c r="G36" s="204"/>
      <c r="H36" s="187"/>
      <c r="I36" s="188"/>
    </row>
    <row r="37" spans="1:9" x14ac:dyDescent="0.25">
      <c r="A37" s="54" t="s">
        <v>32</v>
      </c>
      <c r="B37" s="202" t="s">
        <v>61</v>
      </c>
      <c r="C37" s="203"/>
      <c r="D37" s="203"/>
      <c r="E37" s="203"/>
      <c r="F37" s="203"/>
      <c r="G37" s="204"/>
      <c r="H37" s="215"/>
      <c r="I37" s="216"/>
    </row>
    <row r="38" spans="1:9" x14ac:dyDescent="0.25">
      <c r="A38" s="217" t="s">
        <v>62</v>
      </c>
      <c r="B38" s="218"/>
      <c r="C38" s="218"/>
      <c r="D38" s="218"/>
      <c r="E38" s="218"/>
      <c r="F38" s="218"/>
      <c r="G38" s="218"/>
      <c r="H38" s="219">
        <f>SUM(H30:H37)</f>
        <v>1983.67</v>
      </c>
      <c r="I38" s="220"/>
    </row>
    <row r="39" spans="1:9" ht="16.5" thickBot="1" x14ac:dyDescent="0.3">
      <c r="A39" s="196"/>
      <c r="B39" s="197"/>
      <c r="C39" s="197"/>
      <c r="D39" s="197"/>
      <c r="E39" s="197"/>
      <c r="F39" s="197"/>
      <c r="G39" s="197"/>
      <c r="H39" s="197"/>
      <c r="I39" s="198"/>
    </row>
    <row r="40" spans="1:9" ht="16.5" thickBot="1" x14ac:dyDescent="0.3">
      <c r="A40" s="191" t="s">
        <v>73</v>
      </c>
      <c r="B40" s="192"/>
      <c r="C40" s="192"/>
      <c r="D40" s="192"/>
      <c r="E40" s="192"/>
      <c r="F40" s="192"/>
      <c r="G40" s="192"/>
      <c r="H40" s="192"/>
      <c r="I40" s="193"/>
    </row>
    <row r="41" spans="1:9" x14ac:dyDescent="0.25">
      <c r="A41" s="207" t="s">
        <v>74</v>
      </c>
      <c r="B41" s="208"/>
      <c r="C41" s="208"/>
      <c r="D41" s="208"/>
      <c r="E41" s="208"/>
      <c r="F41" s="208"/>
      <c r="G41" s="208"/>
      <c r="H41" s="208"/>
      <c r="I41" s="209"/>
    </row>
    <row r="42" spans="1:9" x14ac:dyDescent="0.25">
      <c r="A42" s="210" t="s">
        <v>21</v>
      </c>
      <c r="B42" s="211"/>
      <c r="C42" s="211"/>
      <c r="D42" s="211"/>
      <c r="E42" s="211"/>
      <c r="F42" s="211"/>
      <c r="G42" s="212"/>
      <c r="H42" s="213" t="s">
        <v>67</v>
      </c>
      <c r="I42" s="214"/>
    </row>
    <row r="43" spans="1:9" x14ac:dyDescent="0.25">
      <c r="A43" s="224" t="s">
        <v>45</v>
      </c>
      <c r="B43" s="225"/>
      <c r="C43" s="225"/>
      <c r="D43" s="225"/>
      <c r="E43" s="225"/>
      <c r="F43" s="225"/>
      <c r="G43" s="226"/>
      <c r="H43" s="94" t="s">
        <v>9</v>
      </c>
      <c r="I43" s="58" t="s">
        <v>24</v>
      </c>
    </row>
    <row r="44" spans="1:9" x14ac:dyDescent="0.25">
      <c r="A44" s="56" t="s">
        <v>0</v>
      </c>
      <c r="B44" s="202" t="s">
        <v>75</v>
      </c>
      <c r="C44" s="203"/>
      <c r="D44" s="203"/>
      <c r="E44" s="203"/>
      <c r="F44" s="203"/>
      <c r="G44" s="204"/>
      <c r="H44" s="12">
        <v>8.3299999999999999E-2</v>
      </c>
      <c r="I44" s="59">
        <f>H44*($H$38)</f>
        <v>165.239711</v>
      </c>
    </row>
    <row r="45" spans="1:9" x14ac:dyDescent="0.25">
      <c r="A45" s="56" t="s">
        <v>1</v>
      </c>
      <c r="B45" s="202" t="s">
        <v>76</v>
      </c>
      <c r="C45" s="203"/>
      <c r="D45" s="203"/>
      <c r="E45" s="203"/>
      <c r="F45" s="203"/>
      <c r="G45" s="204"/>
      <c r="H45" s="12">
        <v>0.1111</v>
      </c>
      <c r="I45" s="59">
        <f>H45*($H$38)</f>
        <v>220.38573700000001</v>
      </c>
    </row>
    <row r="46" spans="1:9" x14ac:dyDescent="0.25">
      <c r="A46" s="217" t="s">
        <v>62</v>
      </c>
      <c r="B46" s="218"/>
      <c r="C46" s="218"/>
      <c r="D46" s="218"/>
      <c r="E46" s="218"/>
      <c r="F46" s="218"/>
      <c r="G46" s="218"/>
      <c r="H46" s="13">
        <f>SUM(H44:H45)</f>
        <v>0.19440000000000002</v>
      </c>
      <c r="I46" s="60">
        <f>SUM(I44:I45)</f>
        <v>385.62544800000001</v>
      </c>
    </row>
    <row r="47" spans="1:9" x14ac:dyDescent="0.25">
      <c r="A47" s="227"/>
      <c r="B47" s="228"/>
      <c r="C47" s="228"/>
      <c r="D47" s="228"/>
      <c r="E47" s="228"/>
      <c r="F47" s="228"/>
      <c r="G47" s="228"/>
      <c r="H47" s="228"/>
      <c r="I47" s="229"/>
    </row>
    <row r="48" spans="1:9" x14ac:dyDescent="0.25">
      <c r="A48" s="230" t="s">
        <v>77</v>
      </c>
      <c r="B48" s="231"/>
      <c r="C48" s="231"/>
      <c r="D48" s="231"/>
      <c r="E48" s="231"/>
      <c r="F48" s="231"/>
      <c r="G48" s="231"/>
      <c r="H48" s="231"/>
      <c r="I48" s="232"/>
    </row>
    <row r="49" spans="1:9" x14ac:dyDescent="0.25">
      <c r="A49" s="210" t="s">
        <v>21</v>
      </c>
      <c r="B49" s="211"/>
      <c r="C49" s="211"/>
      <c r="D49" s="211"/>
      <c r="E49" s="211"/>
      <c r="F49" s="211"/>
      <c r="G49" s="212"/>
      <c r="H49" s="213" t="s">
        <v>67</v>
      </c>
      <c r="I49" s="214"/>
    </row>
    <row r="50" spans="1:9" x14ac:dyDescent="0.25">
      <c r="A50" s="221" t="s">
        <v>45</v>
      </c>
      <c r="B50" s="222"/>
      <c r="C50" s="222"/>
      <c r="D50" s="222"/>
      <c r="E50" s="222"/>
      <c r="F50" s="222"/>
      <c r="G50" s="222"/>
      <c r="H50" s="94" t="s">
        <v>9</v>
      </c>
      <c r="I50" s="58" t="s">
        <v>24</v>
      </c>
    </row>
    <row r="51" spans="1:9" x14ac:dyDescent="0.25">
      <c r="A51" s="56" t="s">
        <v>0</v>
      </c>
      <c r="B51" s="223" t="s">
        <v>10</v>
      </c>
      <c r="C51" s="223"/>
      <c r="D51" s="223"/>
      <c r="E51" s="223"/>
      <c r="F51" s="223"/>
      <c r="G51" s="223"/>
      <c r="H51" s="14">
        <v>0.2</v>
      </c>
      <c r="I51" s="95">
        <f>H51*($I$46+$H$38)</f>
        <v>473.8590896</v>
      </c>
    </row>
    <row r="52" spans="1:9" x14ac:dyDescent="0.25">
      <c r="A52" s="56" t="s">
        <v>1</v>
      </c>
      <c r="B52" s="223" t="s">
        <v>11</v>
      </c>
      <c r="C52" s="223"/>
      <c r="D52" s="223"/>
      <c r="E52" s="223"/>
      <c r="F52" s="223"/>
      <c r="G52" s="223"/>
      <c r="H52" s="14">
        <v>1.4999999999999999E-2</v>
      </c>
      <c r="I52" s="95">
        <f t="shared" ref="I52:I58" si="0">H52*($I$46+$H$38)</f>
        <v>35.539431719999996</v>
      </c>
    </row>
    <row r="53" spans="1:9" x14ac:dyDescent="0.25">
      <c r="A53" s="56" t="s">
        <v>3</v>
      </c>
      <c r="B53" s="223" t="s">
        <v>12</v>
      </c>
      <c r="C53" s="223"/>
      <c r="D53" s="223"/>
      <c r="E53" s="223"/>
      <c r="F53" s="223"/>
      <c r="G53" s="223"/>
      <c r="H53" s="14">
        <v>0.01</v>
      </c>
      <c r="I53" s="95">
        <f t="shared" si="0"/>
        <v>23.692954479999997</v>
      </c>
    </row>
    <row r="54" spans="1:9" x14ac:dyDescent="0.25">
      <c r="A54" s="56" t="s">
        <v>5</v>
      </c>
      <c r="B54" s="223" t="s">
        <v>13</v>
      </c>
      <c r="C54" s="223"/>
      <c r="D54" s="223"/>
      <c r="E54" s="223"/>
      <c r="F54" s="223"/>
      <c r="G54" s="223"/>
      <c r="H54" s="14">
        <v>2E-3</v>
      </c>
      <c r="I54" s="95">
        <f t="shared" si="0"/>
        <v>4.7385908959999998</v>
      </c>
    </row>
    <row r="55" spans="1:9" x14ac:dyDescent="0.25">
      <c r="A55" s="56" t="s">
        <v>27</v>
      </c>
      <c r="B55" s="223" t="s">
        <v>14</v>
      </c>
      <c r="C55" s="223"/>
      <c r="D55" s="223"/>
      <c r="E55" s="223"/>
      <c r="F55" s="223"/>
      <c r="G55" s="223"/>
      <c r="H55" s="14">
        <v>2.5000000000000001E-2</v>
      </c>
      <c r="I55" s="95">
        <f t="shared" si="0"/>
        <v>59.232386200000001</v>
      </c>
    </row>
    <row r="56" spans="1:9" x14ac:dyDescent="0.25">
      <c r="A56" s="56" t="s">
        <v>28</v>
      </c>
      <c r="B56" s="223" t="s">
        <v>16</v>
      </c>
      <c r="C56" s="223"/>
      <c r="D56" s="223"/>
      <c r="E56" s="223"/>
      <c r="F56" s="223"/>
      <c r="G56" s="223"/>
      <c r="H56" s="14">
        <v>6.0000000000000001E-3</v>
      </c>
      <c r="I56" s="95">
        <f t="shared" si="0"/>
        <v>14.215772687999999</v>
      </c>
    </row>
    <row r="57" spans="1:9" s="2" customFormat="1" x14ac:dyDescent="0.25">
      <c r="A57" s="54" t="s">
        <v>31</v>
      </c>
      <c r="B57" s="166" t="s">
        <v>204</v>
      </c>
      <c r="C57" s="166"/>
      <c r="D57" s="166"/>
      <c r="E57" s="166"/>
      <c r="F57" s="166"/>
      <c r="G57" s="166"/>
      <c r="H57" s="126">
        <v>3.1283999999999999E-2</v>
      </c>
      <c r="I57" s="101">
        <f t="shared" si="0"/>
        <v>74.121038795231996</v>
      </c>
    </row>
    <row r="58" spans="1:9" x14ac:dyDescent="0.25">
      <c r="A58" s="56" t="s">
        <v>32</v>
      </c>
      <c r="B58" s="223" t="s">
        <v>15</v>
      </c>
      <c r="C58" s="223"/>
      <c r="D58" s="223"/>
      <c r="E58" s="223"/>
      <c r="F58" s="223"/>
      <c r="G58" s="223"/>
      <c r="H58" s="14">
        <v>0.08</v>
      </c>
      <c r="I58" s="95">
        <f t="shared" si="0"/>
        <v>189.54363583999998</v>
      </c>
    </row>
    <row r="59" spans="1:9" x14ac:dyDescent="0.25">
      <c r="A59" s="217" t="s">
        <v>62</v>
      </c>
      <c r="B59" s="218"/>
      <c r="C59" s="218"/>
      <c r="D59" s="218"/>
      <c r="E59" s="218"/>
      <c r="F59" s="218"/>
      <c r="G59" s="218"/>
      <c r="H59" s="15">
        <f>SUM(H51:H58)</f>
        <v>0.36928400000000006</v>
      </c>
      <c r="I59" s="61">
        <f>SUM(I51:I58)</f>
        <v>874.942900219232</v>
      </c>
    </row>
    <row r="60" spans="1:9" x14ac:dyDescent="0.25">
      <c r="A60" s="227"/>
      <c r="B60" s="228"/>
      <c r="C60" s="228"/>
      <c r="D60" s="228"/>
      <c r="E60" s="228"/>
      <c r="F60" s="228"/>
      <c r="G60" s="228"/>
      <c r="H60" s="228"/>
      <c r="I60" s="229"/>
    </row>
    <row r="61" spans="1:9" x14ac:dyDescent="0.25">
      <c r="A61" s="230" t="s">
        <v>78</v>
      </c>
      <c r="B61" s="231"/>
      <c r="C61" s="231"/>
      <c r="D61" s="231"/>
      <c r="E61" s="231"/>
      <c r="F61" s="231"/>
      <c r="G61" s="231"/>
      <c r="H61" s="231"/>
      <c r="I61" s="232"/>
    </row>
    <row r="62" spans="1:9" x14ac:dyDescent="0.25">
      <c r="A62" s="233" t="s">
        <v>21</v>
      </c>
      <c r="B62" s="234"/>
      <c r="C62" s="234"/>
      <c r="D62" s="234"/>
      <c r="E62" s="234"/>
      <c r="F62" s="234"/>
      <c r="G62" s="234"/>
      <c r="H62" s="234" t="s">
        <v>67</v>
      </c>
      <c r="I62" s="235"/>
    </row>
    <row r="63" spans="1:9" s="2" customFormat="1" x14ac:dyDescent="0.25">
      <c r="A63" s="54" t="s">
        <v>0</v>
      </c>
      <c r="B63" s="166" t="s">
        <v>8</v>
      </c>
      <c r="C63" s="166"/>
      <c r="D63" s="166"/>
      <c r="E63" s="166"/>
      <c r="F63" s="166"/>
      <c r="G63" s="166"/>
      <c r="H63" s="241">
        <f>$H$24*$E$24-$B$24*$H$21</f>
        <v>20.431799999999996</v>
      </c>
      <c r="I63" s="242"/>
    </row>
    <row r="64" spans="1:9" s="2" customFormat="1" x14ac:dyDescent="0.25">
      <c r="A64" s="54" t="s">
        <v>1</v>
      </c>
      <c r="B64" s="166" t="s">
        <v>35</v>
      </c>
      <c r="C64" s="166"/>
      <c r="D64" s="166"/>
      <c r="E64" s="166"/>
      <c r="F64" s="166"/>
      <c r="G64" s="166"/>
      <c r="H64" s="241">
        <v>505.99</v>
      </c>
      <c r="I64" s="242"/>
    </row>
    <row r="65" spans="1:9" s="2" customFormat="1" x14ac:dyDescent="0.25">
      <c r="A65" s="54" t="s">
        <v>3</v>
      </c>
      <c r="B65" s="166" t="s">
        <v>57</v>
      </c>
      <c r="C65" s="166"/>
      <c r="D65" s="166"/>
      <c r="E65" s="166"/>
      <c r="F65" s="166"/>
      <c r="G65" s="166"/>
      <c r="H65" s="241">
        <v>0</v>
      </c>
      <c r="I65" s="242"/>
    </row>
    <row r="66" spans="1:9" s="2" customFormat="1" x14ac:dyDescent="0.25">
      <c r="A66" s="54" t="s">
        <v>5</v>
      </c>
      <c r="B66" s="166" t="s">
        <v>56</v>
      </c>
      <c r="C66" s="166"/>
      <c r="D66" s="166"/>
      <c r="E66" s="166"/>
      <c r="F66" s="166"/>
      <c r="G66" s="166"/>
      <c r="H66" s="241">
        <v>60.75</v>
      </c>
      <c r="I66" s="242"/>
    </row>
    <row r="67" spans="1:9" s="2" customFormat="1" x14ac:dyDescent="0.25">
      <c r="A67" s="54" t="s">
        <v>27</v>
      </c>
      <c r="B67" s="166" t="s">
        <v>20</v>
      </c>
      <c r="C67" s="166"/>
      <c r="D67" s="166"/>
      <c r="E67" s="166"/>
      <c r="F67" s="166"/>
      <c r="G67" s="166"/>
      <c r="H67" s="241">
        <v>4.6100000000000003</v>
      </c>
      <c r="I67" s="242"/>
    </row>
    <row r="68" spans="1:9" x14ac:dyDescent="0.25">
      <c r="A68" s="57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217" t="s">
        <v>62</v>
      </c>
      <c r="B69" s="218"/>
      <c r="C69" s="218"/>
      <c r="D69" s="218"/>
      <c r="E69" s="218"/>
      <c r="F69" s="218"/>
      <c r="G69" s="218"/>
      <c r="H69" s="219">
        <f>SUM(H63:I68)</f>
        <v>591.78179999999998</v>
      </c>
      <c r="I69" s="220"/>
    </row>
    <row r="70" spans="1:9" x14ac:dyDescent="0.25">
      <c r="A70" s="227"/>
      <c r="B70" s="228"/>
      <c r="C70" s="228"/>
      <c r="D70" s="228"/>
      <c r="E70" s="228"/>
      <c r="F70" s="228"/>
      <c r="G70" s="228"/>
      <c r="H70" s="228"/>
      <c r="I70" s="229"/>
    </row>
    <row r="71" spans="1:9" x14ac:dyDescent="0.25">
      <c r="A71" s="230" t="s">
        <v>79</v>
      </c>
      <c r="B71" s="231"/>
      <c r="C71" s="231"/>
      <c r="D71" s="231"/>
      <c r="E71" s="231"/>
      <c r="F71" s="231"/>
      <c r="G71" s="231"/>
      <c r="H71" s="231"/>
      <c r="I71" s="232"/>
    </row>
    <row r="72" spans="1:9" x14ac:dyDescent="0.25">
      <c r="A72" s="233" t="s">
        <v>21</v>
      </c>
      <c r="B72" s="234"/>
      <c r="C72" s="234"/>
      <c r="D72" s="234"/>
      <c r="E72" s="234"/>
      <c r="F72" s="234"/>
      <c r="G72" s="234"/>
      <c r="H72" s="234" t="s">
        <v>67</v>
      </c>
      <c r="I72" s="235"/>
    </row>
    <row r="73" spans="1:9" x14ac:dyDescent="0.25">
      <c r="A73" s="221" t="s">
        <v>45</v>
      </c>
      <c r="B73" s="222"/>
      <c r="C73" s="222"/>
      <c r="D73" s="222"/>
      <c r="E73" s="222"/>
      <c r="F73" s="222"/>
      <c r="G73" s="222"/>
      <c r="H73" s="94" t="s">
        <v>9</v>
      </c>
      <c r="I73" s="58" t="s">
        <v>24</v>
      </c>
    </row>
    <row r="74" spans="1:9" x14ac:dyDescent="0.25">
      <c r="A74" s="62" t="s">
        <v>80</v>
      </c>
      <c r="B74" s="184" t="s">
        <v>81</v>
      </c>
      <c r="C74" s="185"/>
      <c r="D74" s="185"/>
      <c r="E74" s="185"/>
      <c r="F74" s="185"/>
      <c r="G74" s="186"/>
      <c r="H74" s="16">
        <f>H46</f>
        <v>0.19440000000000002</v>
      </c>
      <c r="I74" s="59">
        <f>I46</f>
        <v>385.62544800000001</v>
      </c>
    </row>
    <row r="75" spans="1:9" x14ac:dyDescent="0.25">
      <c r="A75" s="62" t="s">
        <v>82</v>
      </c>
      <c r="B75" s="184" t="s">
        <v>83</v>
      </c>
      <c r="C75" s="185"/>
      <c r="D75" s="185"/>
      <c r="E75" s="185"/>
      <c r="F75" s="185"/>
      <c r="G75" s="186"/>
      <c r="H75" s="16">
        <f>H59</f>
        <v>0.36928400000000006</v>
      </c>
      <c r="I75" s="59">
        <f>I59</f>
        <v>874.942900219232</v>
      </c>
    </row>
    <row r="76" spans="1:9" x14ac:dyDescent="0.25">
      <c r="A76" s="62" t="s">
        <v>84</v>
      </c>
      <c r="B76" s="184" t="s">
        <v>85</v>
      </c>
      <c r="C76" s="185"/>
      <c r="D76" s="185"/>
      <c r="E76" s="185"/>
      <c r="F76" s="185"/>
      <c r="G76" s="186"/>
      <c r="H76" s="11"/>
      <c r="I76" s="59">
        <f>H69</f>
        <v>591.78179999999998</v>
      </c>
    </row>
    <row r="77" spans="1:9" x14ac:dyDescent="0.25">
      <c r="A77" s="217" t="s">
        <v>62</v>
      </c>
      <c r="B77" s="218"/>
      <c r="C77" s="218"/>
      <c r="D77" s="218"/>
      <c r="E77" s="218"/>
      <c r="F77" s="218"/>
      <c r="G77" s="218"/>
      <c r="H77" s="11"/>
      <c r="I77" s="60">
        <f>SUM(I74:I76)</f>
        <v>1852.3501482192321</v>
      </c>
    </row>
    <row r="78" spans="1:9" ht="16.5" thickBot="1" x14ac:dyDescent="0.3">
      <c r="A78" s="243"/>
      <c r="B78" s="244"/>
      <c r="C78" s="244"/>
      <c r="D78" s="244"/>
      <c r="E78" s="244"/>
      <c r="F78" s="244"/>
      <c r="G78" s="244"/>
      <c r="H78" s="244"/>
      <c r="I78" s="245"/>
    </row>
    <row r="79" spans="1:9" ht="16.5" thickBot="1" x14ac:dyDescent="0.3">
      <c r="A79" s="191" t="s">
        <v>86</v>
      </c>
      <c r="B79" s="192"/>
      <c r="C79" s="192"/>
      <c r="D79" s="192"/>
      <c r="E79" s="192"/>
      <c r="F79" s="192"/>
      <c r="G79" s="192"/>
      <c r="H79" s="192"/>
      <c r="I79" s="193"/>
    </row>
    <row r="80" spans="1:9" x14ac:dyDescent="0.25">
      <c r="A80" s="181" t="s">
        <v>21</v>
      </c>
      <c r="B80" s="182"/>
      <c r="C80" s="182"/>
      <c r="D80" s="182"/>
      <c r="E80" s="182"/>
      <c r="F80" s="182"/>
      <c r="G80" s="182"/>
      <c r="H80" s="182" t="s">
        <v>67</v>
      </c>
      <c r="I80" s="183"/>
    </row>
    <row r="81" spans="1:32" x14ac:dyDescent="0.25">
      <c r="A81" s="221" t="s">
        <v>45</v>
      </c>
      <c r="B81" s="222"/>
      <c r="C81" s="222"/>
      <c r="D81" s="222"/>
      <c r="E81" s="222"/>
      <c r="F81" s="222"/>
      <c r="G81" s="222"/>
      <c r="H81" s="94" t="s">
        <v>9</v>
      </c>
      <c r="I81" s="58" t="s">
        <v>24</v>
      </c>
    </row>
    <row r="82" spans="1:32" x14ac:dyDescent="0.25">
      <c r="A82" s="56" t="s">
        <v>0</v>
      </c>
      <c r="B82" s="223" t="s">
        <v>25</v>
      </c>
      <c r="C82" s="223"/>
      <c r="D82" s="223"/>
      <c r="E82" s="223"/>
      <c r="F82" s="223"/>
      <c r="G82" s="223"/>
      <c r="H82" s="12">
        <v>4.1999999999999997E-3</v>
      </c>
      <c r="I82" s="59">
        <f>H82*$H$38</f>
        <v>8.3314140000000005</v>
      </c>
    </row>
    <row r="83" spans="1:32" x14ac:dyDescent="0.25">
      <c r="A83" s="56" t="s">
        <v>1</v>
      </c>
      <c r="B83" s="223" t="s">
        <v>36</v>
      </c>
      <c r="C83" s="223"/>
      <c r="D83" s="223"/>
      <c r="E83" s="223"/>
      <c r="F83" s="223"/>
      <c r="G83" s="223"/>
      <c r="H83" s="12">
        <f>8%*H82</f>
        <v>3.3599999999999998E-4</v>
      </c>
      <c r="I83" s="59">
        <f t="shared" ref="I83:I87" si="1">H83*$H$38</f>
        <v>0.66651311999999996</v>
      </c>
    </row>
    <row r="84" spans="1:32" x14ac:dyDescent="0.25">
      <c r="A84" s="56" t="s">
        <v>3</v>
      </c>
      <c r="B84" s="223" t="s">
        <v>69</v>
      </c>
      <c r="C84" s="223"/>
      <c r="D84" s="223"/>
      <c r="E84" s="223"/>
      <c r="F84" s="223"/>
      <c r="G84" s="223"/>
      <c r="H84" s="12">
        <v>3.4799999999999998E-2</v>
      </c>
      <c r="I84" s="59">
        <f t="shared" si="1"/>
        <v>69.031716000000003</v>
      </c>
    </row>
    <row r="85" spans="1:32" x14ac:dyDescent="0.25">
      <c r="A85" s="56" t="s">
        <v>5</v>
      </c>
      <c r="B85" s="223" t="s">
        <v>26</v>
      </c>
      <c r="C85" s="223"/>
      <c r="D85" s="223"/>
      <c r="E85" s="223"/>
      <c r="F85" s="223"/>
      <c r="G85" s="223"/>
      <c r="H85" s="12">
        <v>1.9400000000000001E-2</v>
      </c>
      <c r="I85" s="59">
        <f t="shared" si="1"/>
        <v>38.483198000000002</v>
      </c>
    </row>
    <row r="86" spans="1:32" x14ac:dyDescent="0.25">
      <c r="A86" s="56" t="s">
        <v>27</v>
      </c>
      <c r="B86" s="246" t="s">
        <v>87</v>
      </c>
      <c r="C86" s="246"/>
      <c r="D86" s="246"/>
      <c r="E86" s="246"/>
      <c r="F86" s="246"/>
      <c r="G86" s="246"/>
      <c r="H86" s="12">
        <f>H85*H59</f>
        <v>7.1641096000000012E-3</v>
      </c>
      <c r="I86" s="59">
        <f t="shared" si="1"/>
        <v>14.211229290232003</v>
      </c>
    </row>
    <row r="87" spans="1:32" x14ac:dyDescent="0.25">
      <c r="A87" s="56" t="s">
        <v>28</v>
      </c>
      <c r="B87" s="223" t="s">
        <v>60</v>
      </c>
      <c r="C87" s="223"/>
      <c r="D87" s="223"/>
      <c r="E87" s="223"/>
      <c r="F87" s="223"/>
      <c r="G87" s="223"/>
      <c r="H87" s="119">
        <f>8%*40%*H85</f>
        <v>6.2080000000000002E-4</v>
      </c>
      <c r="I87" s="59">
        <f t="shared" si="1"/>
        <v>1.2314623360000001</v>
      </c>
    </row>
    <row r="88" spans="1:32" x14ac:dyDescent="0.25">
      <c r="A88" s="217" t="s">
        <v>62</v>
      </c>
      <c r="B88" s="218"/>
      <c r="C88" s="218"/>
      <c r="D88" s="218"/>
      <c r="E88" s="218"/>
      <c r="F88" s="218"/>
      <c r="G88" s="218"/>
      <c r="H88" s="17">
        <f>SUM(H82:H87)</f>
        <v>6.6520909599999997E-2</v>
      </c>
      <c r="I88" s="60">
        <f>SUM(I82:I87)</f>
        <v>131.955532746232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247" t="s">
        <v>133</v>
      </c>
      <c r="B90" s="248"/>
      <c r="C90" s="248"/>
      <c r="D90" s="248"/>
      <c r="E90" s="248"/>
      <c r="F90" s="248"/>
      <c r="G90" s="248"/>
      <c r="H90" s="80"/>
      <c r="I90" s="81">
        <f>$I$88+$I$77+$H$38</f>
        <v>3967.9756809654641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91" t="s">
        <v>88</v>
      </c>
      <c r="B91" s="192"/>
      <c r="C91" s="192"/>
      <c r="D91" s="192"/>
      <c r="E91" s="192"/>
      <c r="F91" s="192"/>
      <c r="G91" s="192"/>
      <c r="H91" s="192"/>
      <c r="I91" s="19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49" t="s">
        <v>89</v>
      </c>
      <c r="B92" s="250"/>
      <c r="C92" s="250"/>
      <c r="D92" s="250"/>
      <c r="E92" s="250"/>
      <c r="F92" s="250"/>
      <c r="G92" s="250"/>
      <c r="H92" s="250"/>
      <c r="I92" s="25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33" t="s">
        <v>21</v>
      </c>
      <c r="B93" s="234"/>
      <c r="C93" s="234"/>
      <c r="D93" s="234"/>
      <c r="E93" s="234"/>
      <c r="F93" s="234"/>
      <c r="G93" s="234"/>
      <c r="H93" s="234" t="s">
        <v>67</v>
      </c>
      <c r="I93" s="23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21" t="s">
        <v>45</v>
      </c>
      <c r="B94" s="222"/>
      <c r="C94" s="222"/>
      <c r="D94" s="222"/>
      <c r="E94" s="222"/>
      <c r="F94" s="222"/>
      <c r="G94" s="222"/>
      <c r="H94" s="94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223" t="s">
        <v>90</v>
      </c>
      <c r="C95" s="223"/>
      <c r="D95" s="223"/>
      <c r="E95" s="223"/>
      <c r="F95" s="223"/>
      <c r="G95" s="223"/>
      <c r="H95" s="12">
        <v>9.2999999999999992E-3</v>
      </c>
      <c r="I95" s="59">
        <f>H95*I90</f>
        <v>36.902173832978811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223" t="s">
        <v>91</v>
      </c>
      <c r="C96" s="223"/>
      <c r="D96" s="223"/>
      <c r="E96" s="223"/>
      <c r="F96" s="223"/>
      <c r="G96" s="223"/>
      <c r="H96" s="12">
        <v>2.8E-3</v>
      </c>
      <c r="I96" s="59">
        <f>H96*I90</f>
        <v>11.1103319067033</v>
      </c>
    </row>
    <row r="97" spans="1:9" x14ac:dyDescent="0.25">
      <c r="A97" s="56" t="s">
        <v>3</v>
      </c>
      <c r="B97" s="223" t="s">
        <v>92</v>
      </c>
      <c r="C97" s="223"/>
      <c r="D97" s="223"/>
      <c r="E97" s="223"/>
      <c r="F97" s="223"/>
      <c r="G97" s="223"/>
      <c r="H97" s="12">
        <v>2.0000000000000001E-4</v>
      </c>
      <c r="I97" s="59">
        <f>H97*I90</f>
        <v>0.79359513619309285</v>
      </c>
    </row>
    <row r="98" spans="1:9" x14ac:dyDescent="0.25">
      <c r="A98" s="56" t="s">
        <v>5</v>
      </c>
      <c r="B98" s="223" t="s">
        <v>93</v>
      </c>
      <c r="C98" s="223"/>
      <c r="D98" s="223"/>
      <c r="E98" s="223"/>
      <c r="F98" s="223"/>
      <c r="G98" s="223"/>
      <c r="H98" s="12">
        <v>3.3E-3</v>
      </c>
      <c r="I98" s="59">
        <f>H98*I90</f>
        <v>13.094319747186031</v>
      </c>
    </row>
    <row r="99" spans="1:9" x14ac:dyDescent="0.25">
      <c r="A99" s="56" t="s">
        <v>27</v>
      </c>
      <c r="B99" s="223" t="s">
        <v>94</v>
      </c>
      <c r="C99" s="223"/>
      <c r="D99" s="223"/>
      <c r="E99" s="223"/>
      <c r="F99" s="223"/>
      <c r="G99" s="223"/>
      <c r="H99" s="12">
        <v>6.9999999999999999E-4</v>
      </c>
      <c r="I99" s="59">
        <f>H99*I90</f>
        <v>2.7775829766758249</v>
      </c>
    </row>
    <row r="100" spans="1:9" x14ac:dyDescent="0.25">
      <c r="A100" s="56" t="s">
        <v>28</v>
      </c>
      <c r="B100" s="223" t="s">
        <v>59</v>
      </c>
      <c r="C100" s="223"/>
      <c r="D100" s="223"/>
      <c r="E100" s="223"/>
      <c r="F100" s="223"/>
      <c r="G100" s="223"/>
      <c r="H100" s="12">
        <v>1.3899999999999999E-2</v>
      </c>
      <c r="I100" s="59">
        <f>H100*I90</f>
        <v>55.154861965419947</v>
      </c>
    </row>
    <row r="101" spans="1:9" x14ac:dyDescent="0.25">
      <c r="A101" s="217" t="s">
        <v>62</v>
      </c>
      <c r="B101" s="218"/>
      <c r="C101" s="218"/>
      <c r="D101" s="218"/>
      <c r="E101" s="218"/>
      <c r="F101" s="218"/>
      <c r="G101" s="218"/>
      <c r="H101" s="17">
        <f>SUM(H95:H100)</f>
        <v>3.0199999999999998E-2</v>
      </c>
      <c r="I101" s="60">
        <f>SUM(I95:I100)</f>
        <v>119.83286556515702</v>
      </c>
    </row>
    <row r="102" spans="1:9" x14ac:dyDescent="0.25">
      <c r="A102" s="252"/>
      <c r="B102" s="253"/>
      <c r="C102" s="253"/>
      <c r="D102" s="253"/>
      <c r="E102" s="253"/>
      <c r="F102" s="253"/>
      <c r="G102" s="253"/>
      <c r="H102" s="253"/>
      <c r="I102" s="254"/>
    </row>
    <row r="103" spans="1:9" x14ac:dyDescent="0.25">
      <c r="A103" s="230" t="s">
        <v>95</v>
      </c>
      <c r="B103" s="231"/>
      <c r="C103" s="231"/>
      <c r="D103" s="231"/>
      <c r="E103" s="231"/>
      <c r="F103" s="231"/>
      <c r="G103" s="231"/>
      <c r="H103" s="231"/>
      <c r="I103" s="232"/>
    </row>
    <row r="104" spans="1:9" x14ac:dyDescent="0.25">
      <c r="A104" s="233" t="s">
        <v>21</v>
      </c>
      <c r="B104" s="234"/>
      <c r="C104" s="234"/>
      <c r="D104" s="234"/>
      <c r="E104" s="234"/>
      <c r="F104" s="234"/>
      <c r="G104" s="234"/>
      <c r="H104" s="234" t="s">
        <v>67</v>
      </c>
      <c r="I104" s="235"/>
    </row>
    <row r="105" spans="1:9" x14ac:dyDescent="0.25">
      <c r="A105" s="221" t="s">
        <v>96</v>
      </c>
      <c r="B105" s="222"/>
      <c r="C105" s="222"/>
      <c r="D105" s="222"/>
      <c r="E105" s="222"/>
      <c r="F105" s="222"/>
      <c r="G105" s="222"/>
      <c r="H105" s="94" t="s">
        <v>9</v>
      </c>
      <c r="I105" s="58" t="s">
        <v>24</v>
      </c>
    </row>
    <row r="106" spans="1:9" s="2" customFormat="1" x14ac:dyDescent="0.25">
      <c r="A106" s="54" t="s">
        <v>0</v>
      </c>
      <c r="B106" s="166" t="s">
        <v>97</v>
      </c>
      <c r="C106" s="166"/>
      <c r="D106" s="166"/>
      <c r="E106" s="166"/>
      <c r="F106" s="166"/>
      <c r="G106" s="166"/>
      <c r="H106" s="5" t="s">
        <v>116</v>
      </c>
      <c r="I106" s="65">
        <f>H38/220*1.5*15</f>
        <v>202.87534090909094</v>
      </c>
    </row>
    <row r="107" spans="1:9" x14ac:dyDescent="0.25">
      <c r="A107" s="217" t="s">
        <v>62</v>
      </c>
      <c r="B107" s="218"/>
      <c r="C107" s="218"/>
      <c r="D107" s="218"/>
      <c r="E107" s="218"/>
      <c r="F107" s="218"/>
      <c r="G107" s="218"/>
      <c r="H107" s="94"/>
      <c r="I107" s="60">
        <f>SUM(I106)</f>
        <v>202.87534090909094</v>
      </c>
    </row>
    <row r="108" spans="1:9" x14ac:dyDescent="0.25">
      <c r="A108" s="252"/>
      <c r="B108" s="253"/>
      <c r="C108" s="253"/>
      <c r="D108" s="253"/>
      <c r="E108" s="253"/>
      <c r="F108" s="253"/>
      <c r="G108" s="253"/>
      <c r="H108" s="253"/>
      <c r="I108" s="254"/>
    </row>
    <row r="109" spans="1:9" x14ac:dyDescent="0.25">
      <c r="A109" s="230" t="s">
        <v>139</v>
      </c>
      <c r="B109" s="231"/>
      <c r="C109" s="231"/>
      <c r="D109" s="231"/>
      <c r="E109" s="231"/>
      <c r="F109" s="231"/>
      <c r="G109" s="231"/>
      <c r="H109" s="231"/>
      <c r="I109" s="232"/>
    </row>
    <row r="110" spans="1:9" x14ac:dyDescent="0.25">
      <c r="A110" s="217" t="s">
        <v>21</v>
      </c>
      <c r="B110" s="218"/>
      <c r="C110" s="218"/>
      <c r="D110" s="218"/>
      <c r="E110" s="218"/>
      <c r="F110" s="218"/>
      <c r="G110" s="218"/>
      <c r="H110" s="234" t="s">
        <v>67</v>
      </c>
      <c r="I110" s="235"/>
    </row>
    <row r="111" spans="1:9" x14ac:dyDescent="0.25">
      <c r="A111" s="221" t="s">
        <v>45</v>
      </c>
      <c r="B111" s="222"/>
      <c r="C111" s="222"/>
      <c r="D111" s="222"/>
      <c r="E111" s="222"/>
      <c r="F111" s="222"/>
      <c r="G111" s="222"/>
      <c r="H111" s="94" t="s">
        <v>9</v>
      </c>
      <c r="I111" s="58" t="s">
        <v>24</v>
      </c>
    </row>
    <row r="112" spans="1:9" x14ac:dyDescent="0.25">
      <c r="A112" s="56" t="s">
        <v>37</v>
      </c>
      <c r="B112" s="184" t="s">
        <v>98</v>
      </c>
      <c r="C112" s="185"/>
      <c r="D112" s="185"/>
      <c r="E112" s="185"/>
      <c r="F112" s="185"/>
      <c r="G112" s="186"/>
      <c r="H112" s="16">
        <f>H101</f>
        <v>3.0199999999999998E-2</v>
      </c>
      <c r="I112" s="65">
        <f>I101</f>
        <v>119.83286556515702</v>
      </c>
    </row>
    <row r="113" spans="1:32" x14ac:dyDescent="0.25">
      <c r="A113" s="56" t="s">
        <v>38</v>
      </c>
      <c r="B113" s="184" t="s">
        <v>52</v>
      </c>
      <c r="C113" s="185"/>
      <c r="D113" s="185"/>
      <c r="E113" s="185"/>
      <c r="F113" s="185"/>
      <c r="G113" s="186"/>
      <c r="H113" s="11"/>
      <c r="I113" s="65">
        <f>I107</f>
        <v>202.87534090909094</v>
      </c>
    </row>
    <row r="114" spans="1:32" x14ac:dyDescent="0.25">
      <c r="A114" s="210" t="s">
        <v>62</v>
      </c>
      <c r="B114" s="211"/>
      <c r="C114" s="211"/>
      <c r="D114" s="211"/>
      <c r="E114" s="211"/>
      <c r="F114" s="211"/>
      <c r="G114" s="212"/>
      <c r="H114" s="94"/>
      <c r="I114" s="66">
        <f>SUM(I112:I113)</f>
        <v>322.70820647424796</v>
      </c>
    </row>
    <row r="115" spans="1:32" ht="16.5" thickBot="1" x14ac:dyDescent="0.3">
      <c r="A115" s="255"/>
      <c r="B115" s="256"/>
      <c r="C115" s="256"/>
      <c r="D115" s="256"/>
      <c r="E115" s="256"/>
      <c r="F115" s="256"/>
      <c r="G115" s="256"/>
      <c r="H115" s="256"/>
      <c r="I115" s="257"/>
    </row>
    <row r="116" spans="1:32" ht="16.5" thickBot="1" x14ac:dyDescent="0.3">
      <c r="A116" s="191" t="s">
        <v>99</v>
      </c>
      <c r="B116" s="192"/>
      <c r="C116" s="192"/>
      <c r="D116" s="192"/>
      <c r="E116" s="192"/>
      <c r="F116" s="192"/>
      <c r="G116" s="192"/>
      <c r="H116" s="192"/>
      <c r="I116" s="193"/>
    </row>
    <row r="117" spans="1:32" x14ac:dyDescent="0.25">
      <c r="A117" s="181" t="s">
        <v>21</v>
      </c>
      <c r="B117" s="182"/>
      <c r="C117" s="182"/>
      <c r="D117" s="182"/>
      <c r="E117" s="182"/>
      <c r="F117" s="182"/>
      <c r="G117" s="182"/>
      <c r="H117" s="182" t="s">
        <v>67</v>
      </c>
      <c r="I117" s="183"/>
    </row>
    <row r="118" spans="1:32" x14ac:dyDescent="0.25">
      <c r="A118" s="56" t="s">
        <v>0</v>
      </c>
      <c r="B118" s="223" t="s">
        <v>58</v>
      </c>
      <c r="C118" s="223"/>
      <c r="D118" s="223"/>
      <c r="E118" s="223"/>
      <c r="F118" s="223"/>
      <c r="G118" s="223"/>
      <c r="H118" s="236">
        <v>26.36</v>
      </c>
      <c r="I118" s="237"/>
    </row>
    <row r="119" spans="1:32" x14ac:dyDescent="0.25">
      <c r="A119" s="56" t="s">
        <v>1</v>
      </c>
      <c r="B119" s="223" t="s">
        <v>170</v>
      </c>
      <c r="C119" s="223"/>
      <c r="D119" s="223"/>
      <c r="E119" s="223"/>
      <c r="F119" s="223"/>
      <c r="G119" s="223"/>
      <c r="H119" s="236"/>
      <c r="I119" s="237"/>
    </row>
    <row r="120" spans="1:32" x14ac:dyDescent="0.25">
      <c r="A120" s="56" t="s">
        <v>3</v>
      </c>
      <c r="B120" s="223" t="s">
        <v>101</v>
      </c>
      <c r="C120" s="223"/>
      <c r="D120" s="223"/>
      <c r="E120" s="223"/>
      <c r="F120" s="223"/>
      <c r="G120" s="223"/>
      <c r="H120" s="236"/>
      <c r="I120" s="237"/>
    </row>
    <row r="121" spans="1:32" x14ac:dyDescent="0.25">
      <c r="A121" s="56" t="s">
        <v>5</v>
      </c>
      <c r="B121" s="223" t="s">
        <v>171</v>
      </c>
      <c r="C121" s="223"/>
      <c r="D121" s="223"/>
      <c r="E121" s="223"/>
      <c r="F121" s="223"/>
      <c r="G121" s="223"/>
      <c r="H121" s="236">
        <v>28.93</v>
      </c>
      <c r="I121" s="237"/>
    </row>
    <row r="122" spans="1:32" x14ac:dyDescent="0.25">
      <c r="A122" s="210" t="s">
        <v>62</v>
      </c>
      <c r="B122" s="211"/>
      <c r="C122" s="211"/>
      <c r="D122" s="211"/>
      <c r="E122" s="211"/>
      <c r="F122" s="211"/>
      <c r="G122" s="212"/>
      <c r="H122" s="219">
        <f>SUM(H118:I121)</f>
        <v>55.29</v>
      </c>
      <c r="I122" s="220"/>
    </row>
    <row r="123" spans="1:32" x14ac:dyDescent="0.25">
      <c r="A123" s="93"/>
      <c r="B123" s="211"/>
      <c r="C123" s="211"/>
      <c r="D123" s="211"/>
      <c r="E123" s="211"/>
      <c r="F123" s="211"/>
      <c r="G123" s="211"/>
      <c r="H123" s="211"/>
      <c r="I123" s="214"/>
    </row>
    <row r="124" spans="1:32" s="18" customFormat="1" ht="16.5" thickBot="1" x14ac:dyDescent="0.3">
      <c r="A124" s="247" t="s">
        <v>134</v>
      </c>
      <c r="B124" s="248"/>
      <c r="C124" s="248"/>
      <c r="D124" s="248"/>
      <c r="E124" s="248"/>
      <c r="F124" s="248"/>
      <c r="G124" s="248"/>
      <c r="H124" s="80"/>
      <c r="I124" s="81">
        <f>$I$88+$I$77+$H$38+$I$114+$H$122</f>
        <v>4345.9738874397117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91" t="s">
        <v>102</v>
      </c>
      <c r="B125" s="192"/>
      <c r="C125" s="192"/>
      <c r="D125" s="192"/>
      <c r="E125" s="192"/>
      <c r="F125" s="192"/>
      <c r="G125" s="192"/>
      <c r="H125" s="192"/>
      <c r="I125" s="193"/>
    </row>
    <row r="126" spans="1:32" x14ac:dyDescent="0.25">
      <c r="A126" s="306" t="s">
        <v>21</v>
      </c>
      <c r="B126" s="150"/>
      <c r="C126" s="150"/>
      <c r="D126" s="150"/>
      <c r="E126" s="150"/>
      <c r="F126" s="150"/>
      <c r="G126" s="150"/>
      <c r="H126" s="150" t="s">
        <v>67</v>
      </c>
      <c r="I126" s="151"/>
    </row>
    <row r="127" spans="1:32" x14ac:dyDescent="0.25">
      <c r="A127" s="138" t="s">
        <v>45</v>
      </c>
      <c r="B127" s="139"/>
      <c r="C127" s="139"/>
      <c r="D127" s="139"/>
      <c r="E127" s="139"/>
      <c r="F127" s="139"/>
      <c r="G127" s="139"/>
      <c r="H127" s="19" t="s">
        <v>9</v>
      </c>
      <c r="I127" s="69" t="s">
        <v>24</v>
      </c>
    </row>
    <row r="128" spans="1:32" x14ac:dyDescent="0.25">
      <c r="A128" s="70" t="s">
        <v>0</v>
      </c>
      <c r="B128" s="273" t="s">
        <v>103</v>
      </c>
      <c r="C128" s="274"/>
      <c r="D128" s="274"/>
      <c r="E128" s="274"/>
      <c r="F128" s="274"/>
      <c r="G128" s="275"/>
      <c r="H128" s="14">
        <v>0.01</v>
      </c>
      <c r="I128" s="95">
        <f>H128*$I$124</f>
        <v>43.459738874397118</v>
      </c>
    </row>
    <row r="129" spans="1:32" x14ac:dyDescent="0.25">
      <c r="A129" s="70" t="s">
        <v>1</v>
      </c>
      <c r="B129" s="273" t="s">
        <v>17</v>
      </c>
      <c r="C129" s="274"/>
      <c r="D129" s="274"/>
      <c r="E129" s="274"/>
      <c r="F129" s="274"/>
      <c r="G129" s="275"/>
      <c r="H129" s="14">
        <v>0.01</v>
      </c>
      <c r="I129" s="95">
        <f>H129*($I$128+$I$124)</f>
        <v>43.894336263141085</v>
      </c>
    </row>
    <row r="130" spans="1:32" x14ac:dyDescent="0.25">
      <c r="A130" s="71" t="s">
        <v>3</v>
      </c>
      <c r="B130" s="273" t="s">
        <v>127</v>
      </c>
      <c r="C130" s="281"/>
      <c r="D130" s="281"/>
      <c r="E130" s="281"/>
      <c r="F130" s="281"/>
      <c r="G130" s="282"/>
      <c r="H130" s="14">
        <v>3.6700000000000003E-2</v>
      </c>
      <c r="I130" s="72">
        <f>(SUM($I$124+$I$128+$I$129)*H130)/(100%-(SUM($H$130:$H$132)))</f>
        <v>179.72289431855194</v>
      </c>
    </row>
    <row r="131" spans="1:32" x14ac:dyDescent="0.25">
      <c r="A131" s="71"/>
      <c r="B131" s="300" t="s">
        <v>126</v>
      </c>
      <c r="C131" s="301"/>
      <c r="D131" s="301"/>
      <c r="E131" s="301"/>
      <c r="F131" s="301"/>
      <c r="G131" s="302"/>
      <c r="H131" s="20">
        <v>8.0000000000000002E-3</v>
      </c>
      <c r="I131" s="72">
        <f>(SUM($I$124+$I$128+$I$129)*H131)/(100%-(SUM($H$130:$H$132)))</f>
        <v>39.176652712490878</v>
      </c>
    </row>
    <row r="132" spans="1:32" x14ac:dyDescent="0.25">
      <c r="A132" s="71" t="s">
        <v>5</v>
      </c>
      <c r="B132" s="303" t="s">
        <v>125</v>
      </c>
      <c r="C132" s="304"/>
      <c r="D132" s="304"/>
      <c r="E132" s="304"/>
      <c r="F132" s="304"/>
      <c r="G132" s="305"/>
      <c r="H132" s="21">
        <v>0.05</v>
      </c>
      <c r="I132" s="72">
        <f>(SUM($I$124+$I$128+$I$129)*H132)/(100%-(SUM($H$130:$H$132)))</f>
        <v>244.85407945306804</v>
      </c>
    </row>
    <row r="133" spans="1:32" x14ac:dyDescent="0.25">
      <c r="A133" s="217" t="s">
        <v>62</v>
      </c>
      <c r="B133" s="218"/>
      <c r="C133" s="218"/>
      <c r="D133" s="218"/>
      <c r="E133" s="218"/>
      <c r="F133" s="218"/>
      <c r="G133" s="218"/>
      <c r="H133" s="22">
        <f>SUM(H128:H132)</f>
        <v>0.11470000000000001</v>
      </c>
      <c r="I133" s="73">
        <f>SUM(I128:I132)</f>
        <v>551.10770162164908</v>
      </c>
    </row>
    <row r="134" spans="1:32" ht="16.5" thickBot="1" x14ac:dyDescent="0.3">
      <c r="A134" s="266" t="s">
        <v>135</v>
      </c>
      <c r="B134" s="267"/>
      <c r="C134" s="267"/>
      <c r="D134" s="267"/>
      <c r="E134" s="267"/>
      <c r="F134" s="267"/>
      <c r="G134" s="268"/>
      <c r="H134" s="82">
        <f>(H128+100%)*(H129+100%)/(100%-(SUM(H130:H132)))-100%</f>
        <v>0.12680879266541489</v>
      </c>
      <c r="I134" s="83">
        <f>H134*SUM($I$124)</f>
        <v>551.10770162164954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269" t="s">
        <v>104</v>
      </c>
      <c r="B135" s="270"/>
      <c r="C135" s="270"/>
      <c r="D135" s="270"/>
      <c r="E135" s="270"/>
      <c r="F135" s="270"/>
      <c r="G135" s="270"/>
      <c r="H135" s="270"/>
      <c r="I135" s="271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272" t="s">
        <v>21</v>
      </c>
      <c r="B137" s="158"/>
      <c r="C137" s="158"/>
      <c r="D137" s="158"/>
      <c r="E137" s="158"/>
      <c r="F137" s="158"/>
      <c r="G137" s="158"/>
      <c r="H137" s="158" t="s">
        <v>67</v>
      </c>
      <c r="I137" s="159"/>
    </row>
    <row r="138" spans="1:32" x14ac:dyDescent="0.25">
      <c r="A138" s="74" t="s">
        <v>0</v>
      </c>
      <c r="B138" s="261" t="s">
        <v>106</v>
      </c>
      <c r="C138" s="262"/>
      <c r="D138" s="262"/>
      <c r="E138" s="262"/>
      <c r="F138" s="262"/>
      <c r="G138" s="263"/>
      <c r="H138" s="264">
        <f>H38</f>
        <v>1983.67</v>
      </c>
      <c r="I138" s="265"/>
    </row>
    <row r="139" spans="1:32" x14ac:dyDescent="0.25">
      <c r="A139" s="74" t="s">
        <v>1</v>
      </c>
      <c r="B139" s="261" t="s">
        <v>107</v>
      </c>
      <c r="C139" s="262"/>
      <c r="D139" s="262"/>
      <c r="E139" s="262"/>
      <c r="F139" s="262"/>
      <c r="G139" s="263"/>
      <c r="H139" s="264">
        <f>I77</f>
        <v>1852.3501482192321</v>
      </c>
      <c r="I139" s="265"/>
    </row>
    <row r="140" spans="1:32" x14ac:dyDescent="0.25">
      <c r="A140" s="74" t="s">
        <v>3</v>
      </c>
      <c r="B140" s="261" t="s">
        <v>108</v>
      </c>
      <c r="C140" s="262"/>
      <c r="D140" s="262"/>
      <c r="E140" s="262"/>
      <c r="F140" s="262"/>
      <c r="G140" s="263"/>
      <c r="H140" s="264">
        <f>I88</f>
        <v>131.955532746232</v>
      </c>
      <c r="I140" s="265"/>
    </row>
    <row r="141" spans="1:32" x14ac:dyDescent="0.25">
      <c r="A141" s="74" t="s">
        <v>5</v>
      </c>
      <c r="B141" s="261" t="s">
        <v>109</v>
      </c>
      <c r="C141" s="262"/>
      <c r="D141" s="262"/>
      <c r="E141" s="262"/>
      <c r="F141" s="262"/>
      <c r="G141" s="263"/>
      <c r="H141" s="264">
        <f>I114</f>
        <v>322.70820647424796</v>
      </c>
      <c r="I141" s="265"/>
    </row>
    <row r="142" spans="1:32" x14ac:dyDescent="0.25">
      <c r="A142" s="74" t="s">
        <v>27</v>
      </c>
      <c r="B142" s="261" t="s">
        <v>110</v>
      </c>
      <c r="C142" s="262"/>
      <c r="D142" s="262"/>
      <c r="E142" s="262"/>
      <c r="F142" s="262"/>
      <c r="G142" s="263"/>
      <c r="H142" s="264">
        <f>H122</f>
        <v>55.29</v>
      </c>
      <c r="I142" s="265"/>
    </row>
    <row r="143" spans="1:32" x14ac:dyDescent="0.25">
      <c r="A143" s="276" t="s">
        <v>117</v>
      </c>
      <c r="B143" s="277"/>
      <c r="C143" s="277"/>
      <c r="D143" s="277"/>
      <c r="E143" s="277"/>
      <c r="F143" s="277"/>
      <c r="G143" s="278"/>
      <c r="H143" s="279">
        <f>SUM(H138:I142)</f>
        <v>4345.9738874397126</v>
      </c>
      <c r="I143" s="280"/>
    </row>
    <row r="144" spans="1:32" ht="16.5" thickBot="1" x14ac:dyDescent="0.3">
      <c r="A144" s="87" t="s">
        <v>28</v>
      </c>
      <c r="B144" s="258" t="s">
        <v>111</v>
      </c>
      <c r="C144" s="258"/>
      <c r="D144" s="258"/>
      <c r="E144" s="258"/>
      <c r="F144" s="258"/>
      <c r="G144" s="258"/>
      <c r="H144" s="259">
        <f>I133</f>
        <v>551.10770162164908</v>
      </c>
      <c r="I144" s="260"/>
    </row>
    <row r="145" spans="1:32" ht="16.5" thickBot="1" x14ac:dyDescent="0.3">
      <c r="A145" s="89" t="s">
        <v>31</v>
      </c>
      <c r="B145" s="130" t="s">
        <v>196</v>
      </c>
      <c r="C145" s="131"/>
      <c r="D145" s="131"/>
      <c r="E145" s="131"/>
      <c r="F145" s="131"/>
      <c r="G145" s="131"/>
      <c r="H145" s="298">
        <f>H143+H144</f>
        <v>4897.0815890613612</v>
      </c>
      <c r="I145" s="299"/>
    </row>
    <row r="146" spans="1:32" ht="16.5" thickBot="1" x14ac:dyDescent="0.3">
      <c r="A146" s="88" t="s">
        <v>32</v>
      </c>
      <c r="B146" s="290" t="s">
        <v>136</v>
      </c>
      <c r="C146" s="290"/>
      <c r="D146" s="290"/>
      <c r="E146" s="290"/>
      <c r="F146" s="290"/>
      <c r="G146" s="290"/>
      <c r="H146" s="286">
        <f>$E$26</f>
        <v>2</v>
      </c>
      <c r="I146" s="287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0" t="s">
        <v>137</v>
      </c>
      <c r="C147" s="131"/>
      <c r="D147" s="131"/>
      <c r="E147" s="131"/>
      <c r="F147" s="131"/>
      <c r="G147" s="131"/>
      <c r="H147" s="288">
        <f>$H$145*$H$146+0.01</f>
        <v>9794.1731781227227</v>
      </c>
      <c r="I147" s="289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283" t="s">
        <v>206</v>
      </c>
      <c r="C150" s="284"/>
      <c r="D150" s="285"/>
      <c r="F150" s="9" t="s">
        <v>197</v>
      </c>
      <c r="G150" s="36"/>
      <c r="H150" s="37">
        <f>H145</f>
        <v>4897.0815890613612</v>
      </c>
      <c r="I150" s="38"/>
    </row>
    <row r="151" spans="1:32" s="1" customFormat="1" x14ac:dyDescent="0.25">
      <c r="F151" s="9" t="s">
        <v>200</v>
      </c>
      <c r="G151" s="36"/>
      <c r="H151" s="37">
        <v>4826.5600000000004</v>
      </c>
    </row>
    <row r="152" spans="1:32" s="1" customFormat="1" x14ac:dyDescent="0.25">
      <c r="F152" s="10" t="s">
        <v>199</v>
      </c>
      <c r="G152" s="39"/>
      <c r="H152" s="40">
        <f>H150-H151</f>
        <v>70.521589061360828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A39:I39"/>
    <mergeCell ref="A40:I40"/>
    <mergeCell ref="A41:I41"/>
    <mergeCell ref="A42:G42"/>
    <mergeCell ref="H42:I42"/>
    <mergeCell ref="A43:G43"/>
    <mergeCell ref="B36:G36"/>
    <mergeCell ref="H36:I36"/>
    <mergeCell ref="B37:G37"/>
    <mergeCell ref="H37:I37"/>
    <mergeCell ref="A38:G38"/>
    <mergeCell ref="H38:I38"/>
    <mergeCell ref="A50:G50"/>
    <mergeCell ref="B51:G51"/>
    <mergeCell ref="B52:G52"/>
    <mergeCell ref="B53:G53"/>
    <mergeCell ref="B54:G54"/>
    <mergeCell ref="B55:G55"/>
    <mergeCell ref="B44:G44"/>
    <mergeCell ref="B45:G45"/>
    <mergeCell ref="A46:G46"/>
    <mergeCell ref="A47:I47"/>
    <mergeCell ref="A48:I48"/>
    <mergeCell ref="A49:G49"/>
    <mergeCell ref="H49:I49"/>
    <mergeCell ref="A62:G62"/>
    <mergeCell ref="H62:I62"/>
    <mergeCell ref="B63:G63"/>
    <mergeCell ref="H63:I63"/>
    <mergeCell ref="B64:G64"/>
    <mergeCell ref="H64:I64"/>
    <mergeCell ref="B56:G56"/>
    <mergeCell ref="B57:G57"/>
    <mergeCell ref="B58:G58"/>
    <mergeCell ref="A59:G59"/>
    <mergeCell ref="A60:I60"/>
    <mergeCell ref="A61:I61"/>
    <mergeCell ref="B68:G68"/>
    <mergeCell ref="H68:I68"/>
    <mergeCell ref="A69:G69"/>
    <mergeCell ref="H69:I69"/>
    <mergeCell ref="A70:I70"/>
    <mergeCell ref="A71:I71"/>
    <mergeCell ref="B65:G65"/>
    <mergeCell ref="H65:I65"/>
    <mergeCell ref="B66:G66"/>
    <mergeCell ref="H66:I66"/>
    <mergeCell ref="B67:G67"/>
    <mergeCell ref="H67:I67"/>
    <mergeCell ref="A77:G77"/>
    <mergeCell ref="A78:I78"/>
    <mergeCell ref="A79:I79"/>
    <mergeCell ref="A80:G80"/>
    <mergeCell ref="H80:I80"/>
    <mergeCell ref="A81:G81"/>
    <mergeCell ref="A72:G72"/>
    <mergeCell ref="H72:I72"/>
    <mergeCell ref="A73:G73"/>
    <mergeCell ref="B74:G74"/>
    <mergeCell ref="B75:G75"/>
    <mergeCell ref="B76:G76"/>
    <mergeCell ref="A88:G88"/>
    <mergeCell ref="A90:G90"/>
    <mergeCell ref="A91:I91"/>
    <mergeCell ref="A92:I92"/>
    <mergeCell ref="A93:G93"/>
    <mergeCell ref="H93:I93"/>
    <mergeCell ref="B82:G82"/>
    <mergeCell ref="B83:G83"/>
    <mergeCell ref="B84:G84"/>
    <mergeCell ref="B85:G85"/>
    <mergeCell ref="B86:G86"/>
    <mergeCell ref="B87:G87"/>
    <mergeCell ref="B100:G100"/>
    <mergeCell ref="A101:G101"/>
    <mergeCell ref="A102:I102"/>
    <mergeCell ref="A103:I103"/>
    <mergeCell ref="A104:G104"/>
    <mergeCell ref="H104:I104"/>
    <mergeCell ref="A94:G94"/>
    <mergeCell ref="B95:G95"/>
    <mergeCell ref="B96:G96"/>
    <mergeCell ref="B97:G97"/>
    <mergeCell ref="B98:G98"/>
    <mergeCell ref="B99:G99"/>
    <mergeCell ref="A111:G111"/>
    <mergeCell ref="B112:G112"/>
    <mergeCell ref="B113:G113"/>
    <mergeCell ref="A114:G114"/>
    <mergeCell ref="A115:I115"/>
    <mergeCell ref="A116:I116"/>
    <mergeCell ref="A105:G105"/>
    <mergeCell ref="B106:G106"/>
    <mergeCell ref="A107:G107"/>
    <mergeCell ref="A108:I108"/>
    <mergeCell ref="A109:I109"/>
    <mergeCell ref="A110:G110"/>
    <mergeCell ref="H110:I110"/>
    <mergeCell ref="B120:G120"/>
    <mergeCell ref="H120:I120"/>
    <mergeCell ref="B121:G121"/>
    <mergeCell ref="H121:I121"/>
    <mergeCell ref="A122:G122"/>
    <mergeCell ref="H122:I122"/>
    <mergeCell ref="A117:G117"/>
    <mergeCell ref="H117:I117"/>
    <mergeCell ref="B118:G118"/>
    <mergeCell ref="H118:I118"/>
    <mergeCell ref="B119:G119"/>
    <mergeCell ref="H119:I119"/>
    <mergeCell ref="B128:G128"/>
    <mergeCell ref="B129:G129"/>
    <mergeCell ref="B130:G130"/>
    <mergeCell ref="B131:G131"/>
    <mergeCell ref="B132:G132"/>
    <mergeCell ref="A133:G133"/>
    <mergeCell ref="B123:I123"/>
    <mergeCell ref="A124:G124"/>
    <mergeCell ref="A125:I125"/>
    <mergeCell ref="A126:G126"/>
    <mergeCell ref="H126:I126"/>
    <mergeCell ref="A127:G127"/>
    <mergeCell ref="B139:G139"/>
    <mergeCell ref="H139:I139"/>
    <mergeCell ref="B140:G140"/>
    <mergeCell ref="H140:I140"/>
    <mergeCell ref="B141:G141"/>
    <mergeCell ref="H141:I141"/>
    <mergeCell ref="A134:G134"/>
    <mergeCell ref="A135:I135"/>
    <mergeCell ref="A137:G137"/>
    <mergeCell ref="H137:I137"/>
    <mergeCell ref="B138:G138"/>
    <mergeCell ref="H138:I138"/>
    <mergeCell ref="B150:D150"/>
    <mergeCell ref="B145:G145"/>
    <mergeCell ref="H145:I145"/>
    <mergeCell ref="B146:G146"/>
    <mergeCell ref="H146:I146"/>
    <mergeCell ref="B147:G147"/>
    <mergeCell ref="H147:I147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21" zoomScale="90" zoomScaleNormal="90" workbookViewId="0">
      <selection activeCell="M9" sqref="M9:M10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x14ac:dyDescent="0.25">
      <c r="A1" s="45"/>
      <c r="B1" s="46"/>
      <c r="C1" s="132" t="s">
        <v>19</v>
      </c>
      <c r="D1" s="133"/>
      <c r="E1" s="133"/>
      <c r="F1" s="133"/>
      <c r="G1" s="133"/>
      <c r="H1" s="133"/>
      <c r="I1" s="134"/>
    </row>
    <row r="2" spans="1:9" x14ac:dyDescent="0.25">
      <c r="A2" s="47"/>
      <c r="B2" s="4"/>
      <c r="C2" s="135" t="s">
        <v>118</v>
      </c>
      <c r="D2" s="136"/>
      <c r="E2" s="136"/>
      <c r="F2" s="136"/>
      <c r="G2" s="136"/>
      <c r="H2" s="136"/>
      <c r="I2" s="137"/>
    </row>
    <row r="3" spans="1:9" x14ac:dyDescent="0.25">
      <c r="A3" s="47"/>
      <c r="B3" s="4"/>
      <c r="C3" s="135" t="s">
        <v>131</v>
      </c>
      <c r="D3" s="136"/>
      <c r="E3" s="136"/>
      <c r="F3" s="136"/>
      <c r="G3" s="136"/>
      <c r="H3" s="136"/>
      <c r="I3" s="137"/>
    </row>
    <row r="4" spans="1:9" ht="16.5" thickBot="1" x14ac:dyDescent="0.3">
      <c r="A4" s="47"/>
      <c r="B4" s="4"/>
      <c r="C4" s="152" t="s">
        <v>71</v>
      </c>
      <c r="D4" s="153"/>
      <c r="E4" s="153"/>
      <c r="F4" s="153"/>
      <c r="G4" s="153"/>
      <c r="H4" s="153"/>
      <c r="I4" s="154"/>
    </row>
    <row r="5" spans="1:9" ht="16.5" thickBot="1" x14ac:dyDescent="0.3">
      <c r="A5" s="155" t="s">
        <v>70</v>
      </c>
      <c r="B5" s="156"/>
      <c r="C5" s="156"/>
      <c r="D5" s="156"/>
      <c r="E5" s="156"/>
      <c r="F5" s="156"/>
      <c r="G5" s="156"/>
      <c r="H5" s="156"/>
      <c r="I5" s="157"/>
    </row>
    <row r="6" spans="1:9" x14ac:dyDescent="0.25">
      <c r="A6" s="148" t="s">
        <v>39</v>
      </c>
      <c r="B6" s="149"/>
      <c r="C6" s="149"/>
      <c r="D6" s="149"/>
      <c r="E6" s="150" t="s">
        <v>202</v>
      </c>
      <c r="F6" s="150"/>
      <c r="G6" s="150"/>
      <c r="H6" s="150"/>
      <c r="I6" s="151"/>
    </row>
    <row r="7" spans="1:9" x14ac:dyDescent="0.25">
      <c r="A7" s="142" t="s">
        <v>54</v>
      </c>
      <c r="B7" s="143"/>
      <c r="C7" s="143"/>
      <c r="D7" s="143"/>
      <c r="E7" s="144" t="s">
        <v>115</v>
      </c>
      <c r="F7" s="144"/>
      <c r="G7" s="144"/>
      <c r="H7" s="144"/>
      <c r="I7" s="145"/>
    </row>
    <row r="8" spans="1:9" x14ac:dyDescent="0.25">
      <c r="A8" s="138" t="s">
        <v>30</v>
      </c>
      <c r="B8" s="139"/>
      <c r="C8" s="139"/>
      <c r="D8" s="139"/>
      <c r="E8" s="140" t="s">
        <v>113</v>
      </c>
      <c r="F8" s="140"/>
      <c r="G8" s="140"/>
      <c r="H8" s="140"/>
      <c r="I8" s="141"/>
    </row>
    <row r="9" spans="1:9" x14ac:dyDescent="0.25">
      <c r="A9" s="142" t="s">
        <v>129</v>
      </c>
      <c r="B9" s="143"/>
      <c r="C9" s="143"/>
      <c r="D9" s="143"/>
      <c r="E9" s="144" t="s">
        <v>177</v>
      </c>
      <c r="F9" s="144"/>
      <c r="G9" s="144"/>
      <c r="H9" s="144"/>
      <c r="I9" s="145"/>
    </row>
    <row r="10" spans="1:9" x14ac:dyDescent="0.25">
      <c r="A10" s="138" t="s">
        <v>50</v>
      </c>
      <c r="B10" s="139"/>
      <c r="C10" s="139"/>
      <c r="D10" s="139"/>
      <c r="E10" s="146" t="s">
        <v>116</v>
      </c>
      <c r="F10" s="146"/>
      <c r="G10" s="146"/>
      <c r="H10" s="146"/>
      <c r="I10" s="147"/>
    </row>
    <row r="11" spans="1:9" x14ac:dyDescent="0.25">
      <c r="A11" s="142" t="s">
        <v>53</v>
      </c>
      <c r="B11" s="143"/>
      <c r="C11" s="143"/>
      <c r="D11" s="143"/>
      <c r="E11" s="144" t="s">
        <v>116</v>
      </c>
      <c r="F11" s="144"/>
      <c r="G11" s="144"/>
      <c r="H11" s="144"/>
      <c r="I11" s="145"/>
    </row>
    <row r="12" spans="1:9" x14ac:dyDescent="0.25">
      <c r="A12" s="138" t="s">
        <v>55</v>
      </c>
      <c r="B12" s="139"/>
      <c r="C12" s="139"/>
      <c r="D12" s="139"/>
      <c r="E12" s="158" t="s">
        <v>112</v>
      </c>
      <c r="F12" s="158"/>
      <c r="G12" s="158"/>
      <c r="H12" s="158"/>
      <c r="I12" s="159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291" t="s">
        <v>116</v>
      </c>
      <c r="I13" s="292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293" t="s">
        <v>116</v>
      </c>
      <c r="I14" s="294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295" t="s">
        <v>33</v>
      </c>
      <c r="I15" s="292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296" t="s">
        <v>203</v>
      </c>
      <c r="I16" s="297"/>
    </row>
    <row r="17" spans="1:10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x14ac:dyDescent="0.25">
      <c r="A18" s="52" t="s">
        <v>0</v>
      </c>
      <c r="B18" s="175" t="s">
        <v>23</v>
      </c>
      <c r="C18" s="175"/>
      <c r="D18" s="175"/>
      <c r="E18" s="175"/>
      <c r="F18" s="175"/>
      <c r="G18" s="175"/>
      <c r="H18" s="176" t="s">
        <v>40</v>
      </c>
      <c r="I18" s="177"/>
    </row>
    <row r="19" spans="1:10" x14ac:dyDescent="0.25">
      <c r="A19" s="53" t="s">
        <v>1</v>
      </c>
      <c r="B19" s="178" t="s">
        <v>44</v>
      </c>
      <c r="C19" s="178"/>
      <c r="D19" s="178"/>
      <c r="E19" s="178"/>
      <c r="F19" s="178"/>
      <c r="G19" s="178"/>
      <c r="H19" s="179" t="s">
        <v>176</v>
      </c>
      <c r="I19" s="180"/>
    </row>
    <row r="20" spans="1:10" x14ac:dyDescent="0.25">
      <c r="A20" s="54" t="s">
        <v>3</v>
      </c>
      <c r="B20" s="166" t="s">
        <v>130</v>
      </c>
      <c r="C20" s="166"/>
      <c r="D20" s="166"/>
      <c r="E20" s="166"/>
      <c r="F20" s="166"/>
      <c r="G20" s="166"/>
      <c r="H20" s="167">
        <v>1621</v>
      </c>
      <c r="I20" s="168"/>
    </row>
    <row r="21" spans="1:10" x14ac:dyDescent="0.25">
      <c r="A21" s="55" t="s">
        <v>5</v>
      </c>
      <c r="B21" s="169" t="s">
        <v>46</v>
      </c>
      <c r="C21" s="170"/>
      <c r="D21" s="170"/>
      <c r="E21" s="170"/>
      <c r="F21" s="170"/>
      <c r="G21" s="170"/>
      <c r="H21" s="171">
        <v>1820.65</v>
      </c>
      <c r="I21" s="172"/>
      <c r="J21" s="117"/>
    </row>
    <row r="22" spans="1:10" x14ac:dyDescent="0.25">
      <c r="A22" s="52" t="s">
        <v>27</v>
      </c>
      <c r="B22" s="175" t="s">
        <v>6</v>
      </c>
      <c r="C22" s="175"/>
      <c r="D22" s="175"/>
      <c r="E22" s="175"/>
      <c r="F22" s="175"/>
      <c r="G22" s="175"/>
      <c r="H22" s="173">
        <v>46023</v>
      </c>
      <c r="I22" s="174"/>
    </row>
    <row r="23" spans="1:10" x14ac:dyDescent="0.25">
      <c r="A23" s="53" t="s">
        <v>28</v>
      </c>
      <c r="B23" s="160" t="s">
        <v>29</v>
      </c>
      <c r="C23" s="160"/>
      <c r="D23" s="160"/>
      <c r="E23" s="160" t="s">
        <v>132</v>
      </c>
      <c r="F23" s="160"/>
      <c r="G23" s="160"/>
      <c r="H23" s="160" t="s">
        <v>51</v>
      </c>
      <c r="I23" s="161"/>
    </row>
    <row r="24" spans="1:10" x14ac:dyDescent="0.25">
      <c r="A24" s="52" t="s">
        <v>31</v>
      </c>
      <c r="B24" s="162">
        <v>0.06</v>
      </c>
      <c r="C24" s="162"/>
      <c r="D24" s="162"/>
      <c r="E24" s="163">
        <v>44</v>
      </c>
      <c r="F24" s="163"/>
      <c r="G24" s="163"/>
      <c r="H24" s="164">
        <v>4</v>
      </c>
      <c r="I24" s="165"/>
    </row>
    <row r="25" spans="1:10" x14ac:dyDescent="0.25">
      <c r="A25" s="53" t="s">
        <v>32</v>
      </c>
      <c r="B25" s="160" t="s">
        <v>49</v>
      </c>
      <c r="C25" s="160"/>
      <c r="D25" s="160"/>
      <c r="E25" s="160" t="s">
        <v>47</v>
      </c>
      <c r="F25" s="160"/>
      <c r="G25" s="160"/>
      <c r="H25" s="189" t="s">
        <v>48</v>
      </c>
      <c r="I25" s="190"/>
    </row>
    <row r="26" spans="1:10" x14ac:dyDescent="0.25">
      <c r="A26" s="52" t="s">
        <v>34</v>
      </c>
      <c r="B26" s="163" t="s">
        <v>18</v>
      </c>
      <c r="C26" s="163"/>
      <c r="D26" s="163"/>
      <c r="E26" s="163">
        <v>1</v>
      </c>
      <c r="F26" s="163"/>
      <c r="G26" s="163"/>
      <c r="H26" s="194">
        <v>1</v>
      </c>
      <c r="I26" s="195"/>
    </row>
    <row r="27" spans="1:10" ht="16.5" thickBot="1" x14ac:dyDescent="0.3">
      <c r="A27" s="196"/>
      <c r="B27" s="197"/>
      <c r="C27" s="197"/>
      <c r="D27" s="197"/>
      <c r="E27" s="197"/>
      <c r="F27" s="197"/>
      <c r="G27" s="197"/>
      <c r="H27" s="197"/>
      <c r="I27" s="198"/>
    </row>
    <row r="28" spans="1:10" ht="16.5" thickBot="1" x14ac:dyDescent="0.3">
      <c r="A28" s="191" t="s">
        <v>72</v>
      </c>
      <c r="B28" s="192"/>
      <c r="C28" s="192"/>
      <c r="D28" s="192"/>
      <c r="E28" s="192"/>
      <c r="F28" s="192"/>
      <c r="G28" s="192"/>
      <c r="H28" s="192"/>
      <c r="I28" s="193"/>
    </row>
    <row r="29" spans="1:10" x14ac:dyDescent="0.25">
      <c r="A29" s="181" t="s">
        <v>21</v>
      </c>
      <c r="B29" s="182"/>
      <c r="C29" s="182"/>
      <c r="D29" s="182"/>
      <c r="E29" s="182"/>
      <c r="F29" s="182"/>
      <c r="G29" s="182"/>
      <c r="H29" s="182" t="s">
        <v>67</v>
      </c>
      <c r="I29" s="183"/>
    </row>
    <row r="30" spans="1:10" x14ac:dyDescent="0.25">
      <c r="A30" s="56" t="s">
        <v>0</v>
      </c>
      <c r="B30" s="184" t="s">
        <v>7</v>
      </c>
      <c r="C30" s="185"/>
      <c r="D30" s="185"/>
      <c r="E30" s="185"/>
      <c r="F30" s="185"/>
      <c r="G30" s="186"/>
      <c r="H30" s="187">
        <f>H21</f>
        <v>1820.65</v>
      </c>
      <c r="I30" s="188"/>
    </row>
    <row r="31" spans="1:10" x14ac:dyDescent="0.25">
      <c r="A31" s="57" t="s">
        <v>1</v>
      </c>
      <c r="B31" s="199" t="s">
        <v>41</v>
      </c>
      <c r="C31" s="200"/>
      <c r="D31" s="200"/>
      <c r="E31" s="200"/>
      <c r="F31" s="200"/>
      <c r="G31" s="201"/>
      <c r="H31" s="187"/>
      <c r="I31" s="188"/>
    </row>
    <row r="32" spans="1:10" x14ac:dyDescent="0.25">
      <c r="A32" s="57" t="s">
        <v>1</v>
      </c>
      <c r="B32" s="199" t="s">
        <v>209</v>
      </c>
      <c r="C32" s="200"/>
      <c r="D32" s="200"/>
      <c r="E32" s="200"/>
      <c r="F32" s="200"/>
      <c r="G32" s="201"/>
      <c r="H32" s="187">
        <f>20%*H20</f>
        <v>324.20000000000005</v>
      </c>
      <c r="I32" s="188"/>
    </row>
    <row r="33" spans="1:9" x14ac:dyDescent="0.25">
      <c r="A33" s="57" t="s">
        <v>5</v>
      </c>
      <c r="B33" s="199" t="s">
        <v>42</v>
      </c>
      <c r="C33" s="200"/>
      <c r="D33" s="200"/>
      <c r="E33" s="200"/>
      <c r="F33" s="200"/>
      <c r="G33" s="201"/>
      <c r="H33" s="187"/>
      <c r="I33" s="188"/>
    </row>
    <row r="34" spans="1:9" x14ac:dyDescent="0.25">
      <c r="A34" s="57" t="s">
        <v>27</v>
      </c>
      <c r="B34" s="199" t="s">
        <v>63</v>
      </c>
      <c r="C34" s="200"/>
      <c r="D34" s="200"/>
      <c r="E34" s="200"/>
      <c r="F34" s="200"/>
      <c r="G34" s="201"/>
      <c r="H34" s="187"/>
      <c r="I34" s="188"/>
    </row>
    <row r="35" spans="1:9" x14ac:dyDescent="0.25">
      <c r="A35" s="57" t="s">
        <v>28</v>
      </c>
      <c r="B35" s="199" t="s">
        <v>43</v>
      </c>
      <c r="C35" s="200"/>
      <c r="D35" s="200"/>
      <c r="E35" s="200"/>
      <c r="F35" s="200"/>
      <c r="G35" s="201"/>
      <c r="H35" s="187"/>
      <c r="I35" s="188"/>
    </row>
    <row r="36" spans="1:9" x14ac:dyDescent="0.25">
      <c r="A36" s="54" t="s">
        <v>31</v>
      </c>
      <c r="B36" s="202" t="s">
        <v>64</v>
      </c>
      <c r="C36" s="203"/>
      <c r="D36" s="203"/>
      <c r="E36" s="203"/>
      <c r="F36" s="203"/>
      <c r="G36" s="204"/>
      <c r="H36" s="187"/>
      <c r="I36" s="188"/>
    </row>
    <row r="37" spans="1:9" x14ac:dyDescent="0.25">
      <c r="A37" s="54" t="s">
        <v>32</v>
      </c>
      <c r="B37" s="202" t="s">
        <v>61</v>
      </c>
      <c r="C37" s="203"/>
      <c r="D37" s="203"/>
      <c r="E37" s="203"/>
      <c r="F37" s="203"/>
      <c r="G37" s="204"/>
      <c r="H37" s="215"/>
      <c r="I37" s="216"/>
    </row>
    <row r="38" spans="1:9" x14ac:dyDescent="0.25">
      <c r="A38" s="217" t="s">
        <v>62</v>
      </c>
      <c r="B38" s="218"/>
      <c r="C38" s="218"/>
      <c r="D38" s="218"/>
      <c r="E38" s="218"/>
      <c r="F38" s="218"/>
      <c r="G38" s="218"/>
      <c r="H38" s="219">
        <f>SUM(H30:H37)</f>
        <v>2144.8500000000004</v>
      </c>
      <c r="I38" s="220"/>
    </row>
    <row r="39" spans="1:9" ht="16.5" thickBot="1" x14ac:dyDescent="0.3">
      <c r="A39" s="196"/>
      <c r="B39" s="197"/>
      <c r="C39" s="197"/>
      <c r="D39" s="197"/>
      <c r="E39" s="197"/>
      <c r="F39" s="197"/>
      <c r="G39" s="197"/>
      <c r="H39" s="197"/>
      <c r="I39" s="198"/>
    </row>
    <row r="40" spans="1:9" ht="16.5" thickBot="1" x14ac:dyDescent="0.3">
      <c r="A40" s="191" t="s">
        <v>73</v>
      </c>
      <c r="B40" s="192"/>
      <c r="C40" s="192"/>
      <c r="D40" s="192"/>
      <c r="E40" s="192"/>
      <c r="F40" s="192"/>
      <c r="G40" s="192"/>
      <c r="H40" s="192"/>
      <c r="I40" s="193"/>
    </row>
    <row r="41" spans="1:9" x14ac:dyDescent="0.25">
      <c r="A41" s="207" t="s">
        <v>74</v>
      </c>
      <c r="B41" s="208"/>
      <c r="C41" s="208"/>
      <c r="D41" s="208"/>
      <c r="E41" s="208"/>
      <c r="F41" s="208"/>
      <c r="G41" s="208"/>
      <c r="H41" s="208"/>
      <c r="I41" s="209"/>
    </row>
    <row r="42" spans="1:9" x14ac:dyDescent="0.25">
      <c r="A42" s="210" t="s">
        <v>21</v>
      </c>
      <c r="B42" s="211"/>
      <c r="C42" s="211"/>
      <c r="D42" s="211"/>
      <c r="E42" s="211"/>
      <c r="F42" s="211"/>
      <c r="G42" s="212"/>
      <c r="H42" s="213" t="s">
        <v>67</v>
      </c>
      <c r="I42" s="214"/>
    </row>
    <row r="43" spans="1:9" x14ac:dyDescent="0.25">
      <c r="A43" s="224" t="s">
        <v>45</v>
      </c>
      <c r="B43" s="225"/>
      <c r="C43" s="225"/>
      <c r="D43" s="225"/>
      <c r="E43" s="225"/>
      <c r="F43" s="225"/>
      <c r="G43" s="226"/>
      <c r="H43" s="94" t="s">
        <v>9</v>
      </c>
      <c r="I43" s="58" t="s">
        <v>24</v>
      </c>
    </row>
    <row r="44" spans="1:9" x14ac:dyDescent="0.25">
      <c r="A44" s="56" t="s">
        <v>0</v>
      </c>
      <c r="B44" s="202" t="s">
        <v>75</v>
      </c>
      <c r="C44" s="203"/>
      <c r="D44" s="203"/>
      <c r="E44" s="203"/>
      <c r="F44" s="203"/>
      <c r="G44" s="204"/>
      <c r="H44" s="12">
        <v>8.3299999999999999E-2</v>
      </c>
      <c r="I44" s="59">
        <f>H44*($H$38)</f>
        <v>178.66600500000004</v>
      </c>
    </row>
    <row r="45" spans="1:9" x14ac:dyDescent="0.25">
      <c r="A45" s="56" t="s">
        <v>1</v>
      </c>
      <c r="B45" s="202" t="s">
        <v>76</v>
      </c>
      <c r="C45" s="203"/>
      <c r="D45" s="203"/>
      <c r="E45" s="203"/>
      <c r="F45" s="203"/>
      <c r="G45" s="204"/>
      <c r="H45" s="12">
        <v>0.1111</v>
      </c>
      <c r="I45" s="59">
        <f>H45*($H$38)</f>
        <v>238.29283500000005</v>
      </c>
    </row>
    <row r="46" spans="1:9" x14ac:dyDescent="0.25">
      <c r="A46" s="217" t="s">
        <v>62</v>
      </c>
      <c r="B46" s="218"/>
      <c r="C46" s="218"/>
      <c r="D46" s="218"/>
      <c r="E46" s="218"/>
      <c r="F46" s="218"/>
      <c r="G46" s="218"/>
      <c r="H46" s="13">
        <f>SUM(H44:H45)</f>
        <v>0.19440000000000002</v>
      </c>
      <c r="I46" s="60">
        <f>SUM(I44:I45)</f>
        <v>416.95884000000012</v>
      </c>
    </row>
    <row r="47" spans="1:9" x14ac:dyDescent="0.25">
      <c r="A47" s="227"/>
      <c r="B47" s="228"/>
      <c r="C47" s="228"/>
      <c r="D47" s="228"/>
      <c r="E47" s="228"/>
      <c r="F47" s="228"/>
      <c r="G47" s="228"/>
      <c r="H47" s="228"/>
      <c r="I47" s="229"/>
    </row>
    <row r="48" spans="1:9" x14ac:dyDescent="0.25">
      <c r="A48" s="230" t="s">
        <v>77</v>
      </c>
      <c r="B48" s="231"/>
      <c r="C48" s="231"/>
      <c r="D48" s="231"/>
      <c r="E48" s="231"/>
      <c r="F48" s="231"/>
      <c r="G48" s="231"/>
      <c r="H48" s="231"/>
      <c r="I48" s="232"/>
    </row>
    <row r="49" spans="1:32" x14ac:dyDescent="0.25">
      <c r="A49" s="210" t="s">
        <v>21</v>
      </c>
      <c r="B49" s="211"/>
      <c r="C49" s="211"/>
      <c r="D49" s="211"/>
      <c r="E49" s="211"/>
      <c r="F49" s="211"/>
      <c r="G49" s="212"/>
      <c r="H49" s="213" t="s">
        <v>67</v>
      </c>
      <c r="I49" s="214"/>
    </row>
    <row r="50" spans="1:32" x14ac:dyDescent="0.25">
      <c r="A50" s="221" t="s">
        <v>45</v>
      </c>
      <c r="B50" s="222"/>
      <c r="C50" s="222"/>
      <c r="D50" s="222"/>
      <c r="E50" s="222"/>
      <c r="F50" s="222"/>
      <c r="G50" s="222"/>
      <c r="H50" s="94" t="s">
        <v>9</v>
      </c>
      <c r="I50" s="58" t="s">
        <v>24</v>
      </c>
    </row>
    <row r="51" spans="1:32" x14ac:dyDescent="0.25">
      <c r="A51" s="56" t="s">
        <v>0</v>
      </c>
      <c r="B51" s="223" t="s">
        <v>10</v>
      </c>
      <c r="C51" s="223"/>
      <c r="D51" s="223"/>
      <c r="E51" s="223"/>
      <c r="F51" s="223"/>
      <c r="G51" s="223"/>
      <c r="H51" s="14">
        <v>0.2</v>
      </c>
      <c r="I51" s="95">
        <f>H51*($I$46+$H$38)</f>
        <v>512.3617680000001</v>
      </c>
    </row>
    <row r="52" spans="1:32" x14ac:dyDescent="0.25">
      <c r="A52" s="56" t="s">
        <v>1</v>
      </c>
      <c r="B52" s="223" t="s">
        <v>11</v>
      </c>
      <c r="C52" s="223"/>
      <c r="D52" s="223"/>
      <c r="E52" s="223"/>
      <c r="F52" s="223"/>
      <c r="G52" s="223"/>
      <c r="H52" s="14">
        <v>1.4999999999999999E-2</v>
      </c>
      <c r="I52" s="95">
        <f t="shared" ref="I52:I58" si="0">H52*($I$46+$H$38)</f>
        <v>38.427132600000007</v>
      </c>
    </row>
    <row r="53" spans="1:32" x14ac:dyDescent="0.25">
      <c r="A53" s="56" t="s">
        <v>3</v>
      </c>
      <c r="B53" s="223" t="s">
        <v>12</v>
      </c>
      <c r="C53" s="223"/>
      <c r="D53" s="223"/>
      <c r="E53" s="223"/>
      <c r="F53" s="223"/>
      <c r="G53" s="223"/>
      <c r="H53" s="14">
        <v>0.01</v>
      </c>
      <c r="I53" s="95">
        <f t="shared" si="0"/>
        <v>25.618088400000005</v>
      </c>
    </row>
    <row r="54" spans="1:32" x14ac:dyDescent="0.25">
      <c r="A54" s="56" t="s">
        <v>5</v>
      </c>
      <c r="B54" s="223" t="s">
        <v>13</v>
      </c>
      <c r="C54" s="223"/>
      <c r="D54" s="223"/>
      <c r="E54" s="223"/>
      <c r="F54" s="223"/>
      <c r="G54" s="223"/>
      <c r="H54" s="14">
        <v>2E-3</v>
      </c>
      <c r="I54" s="95">
        <f t="shared" si="0"/>
        <v>5.1236176800000015</v>
      </c>
    </row>
    <row r="55" spans="1:32" x14ac:dyDescent="0.25">
      <c r="A55" s="56" t="s">
        <v>27</v>
      </c>
      <c r="B55" s="223" t="s">
        <v>14</v>
      </c>
      <c r="C55" s="223"/>
      <c r="D55" s="223"/>
      <c r="E55" s="223"/>
      <c r="F55" s="223"/>
      <c r="G55" s="223"/>
      <c r="H55" s="14">
        <v>2.5000000000000001E-2</v>
      </c>
      <c r="I55" s="95">
        <f t="shared" si="0"/>
        <v>64.045221000000012</v>
      </c>
    </row>
    <row r="56" spans="1:32" x14ac:dyDescent="0.25">
      <c r="A56" s="56" t="s">
        <v>28</v>
      </c>
      <c r="B56" s="223" t="s">
        <v>16</v>
      </c>
      <c r="C56" s="223"/>
      <c r="D56" s="223"/>
      <c r="E56" s="223"/>
      <c r="F56" s="223"/>
      <c r="G56" s="223"/>
      <c r="H56" s="14">
        <v>6.0000000000000001E-3</v>
      </c>
      <c r="I56" s="95">
        <f t="shared" si="0"/>
        <v>15.370853040000004</v>
      </c>
    </row>
    <row r="57" spans="1:32" s="2" customFormat="1" x14ac:dyDescent="0.25">
      <c r="A57" s="54" t="s">
        <v>31</v>
      </c>
      <c r="B57" s="166" t="s">
        <v>204</v>
      </c>
      <c r="C57" s="166"/>
      <c r="D57" s="166"/>
      <c r="E57" s="166"/>
      <c r="F57" s="166"/>
      <c r="G57" s="166"/>
      <c r="H57" s="126">
        <v>3.1283999999999999E-2</v>
      </c>
      <c r="I57" s="101">
        <f t="shared" si="0"/>
        <v>80.143627750560015</v>
      </c>
    </row>
    <row r="58" spans="1:32" x14ac:dyDescent="0.25">
      <c r="A58" s="56" t="s">
        <v>32</v>
      </c>
      <c r="B58" s="223" t="s">
        <v>15</v>
      </c>
      <c r="C58" s="223"/>
      <c r="D58" s="223"/>
      <c r="E58" s="223"/>
      <c r="F58" s="223"/>
      <c r="G58" s="223"/>
      <c r="H58" s="14">
        <v>0.08</v>
      </c>
      <c r="I58" s="95">
        <f t="shared" si="0"/>
        <v>204.94470720000004</v>
      </c>
    </row>
    <row r="59" spans="1:32" x14ac:dyDescent="0.25">
      <c r="A59" s="217" t="s">
        <v>62</v>
      </c>
      <c r="B59" s="218"/>
      <c r="C59" s="218"/>
      <c r="D59" s="218"/>
      <c r="E59" s="218"/>
      <c r="F59" s="218"/>
      <c r="G59" s="218"/>
      <c r="H59" s="15">
        <f>SUM(H51:H58)</f>
        <v>0.36928400000000006</v>
      </c>
      <c r="I59" s="61">
        <f>SUM(I51:I58)</f>
        <v>946.03501567056026</v>
      </c>
    </row>
    <row r="60" spans="1:32" x14ac:dyDescent="0.25">
      <c r="A60" s="227"/>
      <c r="B60" s="228"/>
      <c r="C60" s="228"/>
      <c r="D60" s="228"/>
      <c r="E60" s="228"/>
      <c r="F60" s="228"/>
      <c r="G60" s="228"/>
      <c r="H60" s="228"/>
      <c r="I60" s="229"/>
    </row>
    <row r="61" spans="1:32" x14ac:dyDescent="0.25">
      <c r="A61" s="230" t="s">
        <v>78</v>
      </c>
      <c r="B61" s="231"/>
      <c r="C61" s="231"/>
      <c r="D61" s="231"/>
      <c r="E61" s="231"/>
      <c r="F61" s="231"/>
      <c r="G61" s="231"/>
      <c r="H61" s="231"/>
      <c r="I61" s="232"/>
    </row>
    <row r="62" spans="1:32" x14ac:dyDescent="0.25">
      <c r="A62" s="233" t="s">
        <v>21</v>
      </c>
      <c r="B62" s="234"/>
      <c r="C62" s="234"/>
      <c r="D62" s="234"/>
      <c r="E62" s="234"/>
      <c r="F62" s="234"/>
      <c r="G62" s="234"/>
      <c r="H62" s="234" t="s">
        <v>67</v>
      </c>
      <c r="I62" s="235"/>
    </row>
    <row r="63" spans="1:32" x14ac:dyDescent="0.25">
      <c r="A63" s="56" t="s">
        <v>0</v>
      </c>
      <c r="B63" s="223" t="s">
        <v>8</v>
      </c>
      <c r="C63" s="223"/>
      <c r="D63" s="223"/>
      <c r="E63" s="223"/>
      <c r="F63" s="223"/>
      <c r="G63" s="223"/>
      <c r="H63" s="241">
        <f>$H$24*$E$24-$B$24*$H$21</f>
        <v>66.760999999999996</v>
      </c>
      <c r="I63" s="242"/>
      <c r="AE63" s="3"/>
      <c r="AF63" s="3"/>
    </row>
    <row r="64" spans="1:32" s="2" customFormat="1" x14ac:dyDescent="0.25">
      <c r="A64" s="54" t="s">
        <v>1</v>
      </c>
      <c r="B64" s="166" t="s">
        <v>35</v>
      </c>
      <c r="C64" s="166"/>
      <c r="D64" s="166"/>
      <c r="E64" s="166"/>
      <c r="F64" s="166"/>
      <c r="G64" s="166"/>
      <c r="H64" s="241">
        <v>505.99</v>
      </c>
      <c r="I64" s="242"/>
    </row>
    <row r="65" spans="1:9" s="2" customFormat="1" x14ac:dyDescent="0.25">
      <c r="A65" s="54" t="s">
        <v>3</v>
      </c>
      <c r="B65" s="166" t="s">
        <v>57</v>
      </c>
      <c r="C65" s="166"/>
      <c r="D65" s="166"/>
      <c r="E65" s="166"/>
      <c r="F65" s="166"/>
      <c r="G65" s="166"/>
      <c r="H65" s="241">
        <v>0</v>
      </c>
      <c r="I65" s="242"/>
    </row>
    <row r="66" spans="1:9" s="2" customFormat="1" x14ac:dyDescent="0.25">
      <c r="A66" s="54" t="s">
        <v>5</v>
      </c>
      <c r="B66" s="166" t="s">
        <v>56</v>
      </c>
      <c r="C66" s="166"/>
      <c r="D66" s="166"/>
      <c r="E66" s="166"/>
      <c r="F66" s="166"/>
      <c r="G66" s="166"/>
      <c r="H66" s="241">
        <v>60.75</v>
      </c>
      <c r="I66" s="242"/>
    </row>
    <row r="67" spans="1:9" s="2" customFormat="1" x14ac:dyDescent="0.25">
      <c r="A67" s="54" t="s">
        <v>27</v>
      </c>
      <c r="B67" s="166" t="s">
        <v>20</v>
      </c>
      <c r="C67" s="166"/>
      <c r="D67" s="166"/>
      <c r="E67" s="166"/>
      <c r="F67" s="166"/>
      <c r="G67" s="166"/>
      <c r="H67" s="241">
        <v>4.6100000000000003</v>
      </c>
      <c r="I67" s="242"/>
    </row>
    <row r="68" spans="1:9" x14ac:dyDescent="0.25">
      <c r="A68" s="57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217" t="s">
        <v>62</v>
      </c>
      <c r="B69" s="218"/>
      <c r="C69" s="218"/>
      <c r="D69" s="218"/>
      <c r="E69" s="218"/>
      <c r="F69" s="218"/>
      <c r="G69" s="218"/>
      <c r="H69" s="219">
        <f>SUM(H63:I68)</f>
        <v>638.11099999999999</v>
      </c>
      <c r="I69" s="220"/>
    </row>
    <row r="70" spans="1:9" x14ac:dyDescent="0.25">
      <c r="A70" s="227"/>
      <c r="B70" s="228"/>
      <c r="C70" s="228"/>
      <c r="D70" s="228"/>
      <c r="E70" s="228"/>
      <c r="F70" s="228"/>
      <c r="G70" s="228"/>
      <c r="H70" s="228"/>
      <c r="I70" s="229"/>
    </row>
    <row r="71" spans="1:9" x14ac:dyDescent="0.25">
      <c r="A71" s="230" t="s">
        <v>79</v>
      </c>
      <c r="B71" s="231"/>
      <c r="C71" s="231"/>
      <c r="D71" s="231"/>
      <c r="E71" s="231"/>
      <c r="F71" s="231"/>
      <c r="G71" s="231"/>
      <c r="H71" s="231"/>
      <c r="I71" s="232"/>
    </row>
    <row r="72" spans="1:9" x14ac:dyDescent="0.25">
      <c r="A72" s="233" t="s">
        <v>21</v>
      </c>
      <c r="B72" s="234"/>
      <c r="C72" s="234"/>
      <c r="D72" s="234"/>
      <c r="E72" s="234"/>
      <c r="F72" s="234"/>
      <c r="G72" s="234"/>
      <c r="H72" s="234" t="s">
        <v>67</v>
      </c>
      <c r="I72" s="235"/>
    </row>
    <row r="73" spans="1:9" x14ac:dyDescent="0.25">
      <c r="A73" s="221" t="s">
        <v>45</v>
      </c>
      <c r="B73" s="222"/>
      <c r="C73" s="222"/>
      <c r="D73" s="222"/>
      <c r="E73" s="222"/>
      <c r="F73" s="222"/>
      <c r="G73" s="222"/>
      <c r="H73" s="94" t="s">
        <v>9</v>
      </c>
      <c r="I73" s="58" t="s">
        <v>24</v>
      </c>
    </row>
    <row r="74" spans="1:9" x14ac:dyDescent="0.25">
      <c r="A74" s="62" t="s">
        <v>80</v>
      </c>
      <c r="B74" s="184" t="s">
        <v>81</v>
      </c>
      <c r="C74" s="185"/>
      <c r="D74" s="185"/>
      <c r="E74" s="185"/>
      <c r="F74" s="185"/>
      <c r="G74" s="186"/>
      <c r="H74" s="16">
        <f>H46</f>
        <v>0.19440000000000002</v>
      </c>
      <c r="I74" s="59">
        <f>I46</f>
        <v>416.95884000000012</v>
      </c>
    </row>
    <row r="75" spans="1:9" x14ac:dyDescent="0.25">
      <c r="A75" s="62" t="s">
        <v>82</v>
      </c>
      <c r="B75" s="184" t="s">
        <v>83</v>
      </c>
      <c r="C75" s="185"/>
      <c r="D75" s="185"/>
      <c r="E75" s="185"/>
      <c r="F75" s="185"/>
      <c r="G75" s="186"/>
      <c r="H75" s="16">
        <f>H59</f>
        <v>0.36928400000000006</v>
      </c>
      <c r="I75" s="59">
        <f>I59</f>
        <v>946.03501567056026</v>
      </c>
    </row>
    <row r="76" spans="1:9" x14ac:dyDescent="0.25">
      <c r="A76" s="62" t="s">
        <v>84</v>
      </c>
      <c r="B76" s="184" t="s">
        <v>85</v>
      </c>
      <c r="C76" s="185"/>
      <c r="D76" s="185"/>
      <c r="E76" s="185"/>
      <c r="F76" s="185"/>
      <c r="G76" s="186"/>
      <c r="H76" s="11"/>
      <c r="I76" s="59">
        <f>H69</f>
        <v>638.11099999999999</v>
      </c>
    </row>
    <row r="77" spans="1:9" x14ac:dyDescent="0.25">
      <c r="A77" s="217" t="s">
        <v>62</v>
      </c>
      <c r="B77" s="218"/>
      <c r="C77" s="218"/>
      <c r="D77" s="218"/>
      <c r="E77" s="218"/>
      <c r="F77" s="218"/>
      <c r="G77" s="218"/>
      <c r="H77" s="11"/>
      <c r="I77" s="60">
        <f>SUM(I74:I76)</f>
        <v>2001.1048556705605</v>
      </c>
    </row>
    <row r="78" spans="1:9" ht="16.5" thickBot="1" x14ac:dyDescent="0.3">
      <c r="A78" s="243"/>
      <c r="B78" s="244"/>
      <c r="C78" s="244"/>
      <c r="D78" s="244"/>
      <c r="E78" s="244"/>
      <c r="F78" s="244"/>
      <c r="G78" s="244"/>
      <c r="H78" s="244"/>
      <c r="I78" s="245"/>
    </row>
    <row r="79" spans="1:9" ht="16.5" thickBot="1" x14ac:dyDescent="0.3">
      <c r="A79" s="191" t="s">
        <v>86</v>
      </c>
      <c r="B79" s="192"/>
      <c r="C79" s="192"/>
      <c r="D79" s="192"/>
      <c r="E79" s="192"/>
      <c r="F79" s="192"/>
      <c r="G79" s="192"/>
      <c r="H79" s="192"/>
      <c r="I79" s="193"/>
    </row>
    <row r="80" spans="1:9" x14ac:dyDescent="0.25">
      <c r="A80" s="181" t="s">
        <v>21</v>
      </c>
      <c r="B80" s="182"/>
      <c r="C80" s="182"/>
      <c r="D80" s="182"/>
      <c r="E80" s="182"/>
      <c r="F80" s="182"/>
      <c r="G80" s="182"/>
      <c r="H80" s="182" t="s">
        <v>67</v>
      </c>
      <c r="I80" s="183"/>
    </row>
    <row r="81" spans="1:32" x14ac:dyDescent="0.25">
      <c r="A81" s="221" t="s">
        <v>45</v>
      </c>
      <c r="B81" s="222"/>
      <c r="C81" s="222"/>
      <c r="D81" s="222"/>
      <c r="E81" s="222"/>
      <c r="F81" s="222"/>
      <c r="G81" s="222"/>
      <c r="H81" s="94" t="s">
        <v>9</v>
      </c>
      <c r="I81" s="58" t="s">
        <v>24</v>
      </c>
    </row>
    <row r="82" spans="1:32" x14ac:dyDescent="0.25">
      <c r="A82" s="56" t="s">
        <v>0</v>
      </c>
      <c r="B82" s="223" t="s">
        <v>25</v>
      </c>
      <c r="C82" s="223"/>
      <c r="D82" s="223"/>
      <c r="E82" s="223"/>
      <c r="F82" s="223"/>
      <c r="G82" s="223"/>
      <c r="H82" s="12">
        <v>4.1999999999999997E-3</v>
      </c>
      <c r="I82" s="59">
        <f>H82*$H$38</f>
        <v>9.0083700000000011</v>
      </c>
    </row>
    <row r="83" spans="1:32" x14ac:dyDescent="0.25">
      <c r="A83" s="56" t="s">
        <v>1</v>
      </c>
      <c r="B83" s="223" t="s">
        <v>36</v>
      </c>
      <c r="C83" s="223"/>
      <c r="D83" s="223"/>
      <c r="E83" s="223"/>
      <c r="F83" s="223"/>
      <c r="G83" s="223"/>
      <c r="H83" s="12">
        <f>8%*H82</f>
        <v>3.3599999999999998E-4</v>
      </c>
      <c r="I83" s="59">
        <f t="shared" ref="I83:I87" si="1">H83*$H$38</f>
        <v>0.72066960000000013</v>
      </c>
    </row>
    <row r="84" spans="1:32" x14ac:dyDescent="0.25">
      <c r="A84" s="56" t="s">
        <v>3</v>
      </c>
      <c r="B84" s="223" t="s">
        <v>69</v>
      </c>
      <c r="C84" s="223"/>
      <c r="D84" s="223"/>
      <c r="E84" s="223"/>
      <c r="F84" s="223"/>
      <c r="G84" s="223"/>
      <c r="H84" s="12">
        <v>3.4799999999999998E-2</v>
      </c>
      <c r="I84" s="59">
        <f t="shared" si="1"/>
        <v>74.640780000000007</v>
      </c>
    </row>
    <row r="85" spans="1:32" x14ac:dyDescent="0.25">
      <c r="A85" s="56" t="s">
        <v>5</v>
      </c>
      <c r="B85" s="223" t="s">
        <v>26</v>
      </c>
      <c r="C85" s="223"/>
      <c r="D85" s="223"/>
      <c r="E85" s="223"/>
      <c r="F85" s="223"/>
      <c r="G85" s="223"/>
      <c r="H85" s="12">
        <v>1.9400000000000001E-2</v>
      </c>
      <c r="I85" s="59">
        <f t="shared" si="1"/>
        <v>41.610090000000007</v>
      </c>
    </row>
    <row r="86" spans="1:32" x14ac:dyDescent="0.25">
      <c r="A86" s="56" t="s">
        <v>27</v>
      </c>
      <c r="B86" s="246" t="s">
        <v>87</v>
      </c>
      <c r="C86" s="246"/>
      <c r="D86" s="246"/>
      <c r="E86" s="246"/>
      <c r="F86" s="246"/>
      <c r="G86" s="246"/>
      <c r="H86" s="12">
        <f>H85*H59</f>
        <v>7.1641096000000012E-3</v>
      </c>
      <c r="I86" s="59">
        <f t="shared" si="1"/>
        <v>15.365940475560006</v>
      </c>
    </row>
    <row r="87" spans="1:32" x14ac:dyDescent="0.25">
      <c r="A87" s="56" t="s">
        <v>28</v>
      </c>
      <c r="B87" s="223" t="s">
        <v>60</v>
      </c>
      <c r="C87" s="223"/>
      <c r="D87" s="223"/>
      <c r="E87" s="223"/>
      <c r="F87" s="223"/>
      <c r="G87" s="223"/>
      <c r="H87" s="119">
        <f>8%*40%*H85</f>
        <v>6.2080000000000002E-4</v>
      </c>
      <c r="I87" s="59">
        <f t="shared" si="1"/>
        <v>1.3315228800000003</v>
      </c>
    </row>
    <row r="88" spans="1:32" x14ac:dyDescent="0.25">
      <c r="A88" s="217" t="s">
        <v>62</v>
      </c>
      <c r="B88" s="218"/>
      <c r="C88" s="218"/>
      <c r="D88" s="218"/>
      <c r="E88" s="218"/>
      <c r="F88" s="218"/>
      <c r="G88" s="218"/>
      <c r="H88" s="17">
        <f>SUM(H82:H87)</f>
        <v>6.6520909599999997E-2</v>
      </c>
      <c r="I88" s="60">
        <f>SUM(I82:I87)</f>
        <v>142.67737295556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247" t="s">
        <v>133</v>
      </c>
      <c r="B90" s="248"/>
      <c r="C90" s="248"/>
      <c r="D90" s="248"/>
      <c r="E90" s="248"/>
      <c r="F90" s="248"/>
      <c r="G90" s="248"/>
      <c r="H90" s="80"/>
      <c r="I90" s="81">
        <f>$I$88+$I$77+$H$38</f>
        <v>4288.6322286261202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91" t="s">
        <v>88</v>
      </c>
      <c r="B91" s="192"/>
      <c r="C91" s="192"/>
      <c r="D91" s="192"/>
      <c r="E91" s="192"/>
      <c r="F91" s="192"/>
      <c r="G91" s="192"/>
      <c r="H91" s="192"/>
      <c r="I91" s="19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49" t="s">
        <v>89</v>
      </c>
      <c r="B92" s="250"/>
      <c r="C92" s="250"/>
      <c r="D92" s="250"/>
      <c r="E92" s="250"/>
      <c r="F92" s="250"/>
      <c r="G92" s="250"/>
      <c r="H92" s="250"/>
      <c r="I92" s="25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33" t="s">
        <v>21</v>
      </c>
      <c r="B93" s="234"/>
      <c r="C93" s="234"/>
      <c r="D93" s="234"/>
      <c r="E93" s="234"/>
      <c r="F93" s="234"/>
      <c r="G93" s="234"/>
      <c r="H93" s="234" t="s">
        <v>67</v>
      </c>
      <c r="I93" s="23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21" t="s">
        <v>45</v>
      </c>
      <c r="B94" s="222"/>
      <c r="C94" s="222"/>
      <c r="D94" s="222"/>
      <c r="E94" s="222"/>
      <c r="F94" s="222"/>
      <c r="G94" s="222"/>
      <c r="H94" s="94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223" t="s">
        <v>90</v>
      </c>
      <c r="C95" s="223"/>
      <c r="D95" s="223"/>
      <c r="E95" s="223"/>
      <c r="F95" s="223"/>
      <c r="G95" s="223"/>
      <c r="H95" s="12">
        <v>9.2999999999999992E-3</v>
      </c>
      <c r="I95" s="59">
        <f>H95*I90</f>
        <v>39.884279726222914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223" t="s">
        <v>91</v>
      </c>
      <c r="C96" s="223"/>
      <c r="D96" s="223"/>
      <c r="E96" s="223"/>
      <c r="F96" s="223"/>
      <c r="G96" s="223"/>
      <c r="H96" s="12">
        <v>2.8E-3</v>
      </c>
      <c r="I96" s="59">
        <f>H96*I90</f>
        <v>12.008170240153136</v>
      </c>
    </row>
    <row r="97" spans="1:9" x14ac:dyDescent="0.25">
      <c r="A97" s="56" t="s">
        <v>3</v>
      </c>
      <c r="B97" s="223" t="s">
        <v>92</v>
      </c>
      <c r="C97" s="223"/>
      <c r="D97" s="223"/>
      <c r="E97" s="223"/>
      <c r="F97" s="223"/>
      <c r="G97" s="223"/>
      <c r="H97" s="12">
        <v>2.0000000000000001E-4</v>
      </c>
      <c r="I97" s="59">
        <f>H97*I90</f>
        <v>0.85772644572522405</v>
      </c>
    </row>
    <row r="98" spans="1:9" x14ac:dyDescent="0.25">
      <c r="A98" s="56" t="s">
        <v>5</v>
      </c>
      <c r="B98" s="223" t="s">
        <v>93</v>
      </c>
      <c r="C98" s="223"/>
      <c r="D98" s="223"/>
      <c r="E98" s="223"/>
      <c r="F98" s="223"/>
      <c r="G98" s="223"/>
      <c r="H98" s="12">
        <v>3.3E-3</v>
      </c>
      <c r="I98" s="59">
        <f>H98*I90</f>
        <v>14.152486354466197</v>
      </c>
    </row>
    <row r="99" spans="1:9" x14ac:dyDescent="0.25">
      <c r="A99" s="56" t="s">
        <v>27</v>
      </c>
      <c r="B99" s="223" t="s">
        <v>94</v>
      </c>
      <c r="C99" s="223"/>
      <c r="D99" s="223"/>
      <c r="E99" s="223"/>
      <c r="F99" s="223"/>
      <c r="G99" s="223"/>
      <c r="H99" s="12">
        <v>6.9999999999999999E-4</v>
      </c>
      <c r="I99" s="59">
        <f>H99*I90</f>
        <v>3.0020425600382841</v>
      </c>
    </row>
    <row r="100" spans="1:9" x14ac:dyDescent="0.25">
      <c r="A100" s="56" t="s">
        <v>28</v>
      </c>
      <c r="B100" s="223" t="s">
        <v>59</v>
      </c>
      <c r="C100" s="223"/>
      <c r="D100" s="223"/>
      <c r="E100" s="223"/>
      <c r="F100" s="223"/>
      <c r="G100" s="223"/>
      <c r="H100" s="12">
        <v>1.3899999999999999E-2</v>
      </c>
      <c r="I100" s="59">
        <f>H100*I90</f>
        <v>59.61198797790307</v>
      </c>
    </row>
    <row r="101" spans="1:9" x14ac:dyDescent="0.25">
      <c r="A101" s="217" t="s">
        <v>62</v>
      </c>
      <c r="B101" s="218"/>
      <c r="C101" s="218"/>
      <c r="D101" s="218"/>
      <c r="E101" s="218"/>
      <c r="F101" s="218"/>
      <c r="G101" s="218"/>
      <c r="H101" s="17">
        <f>SUM(H95:H100)</f>
        <v>3.0199999999999998E-2</v>
      </c>
      <c r="I101" s="60">
        <f>SUM(I95:I100)</f>
        <v>129.51669330450883</v>
      </c>
    </row>
    <row r="102" spans="1:9" x14ac:dyDescent="0.25">
      <c r="A102" s="252"/>
      <c r="B102" s="253"/>
      <c r="C102" s="253"/>
      <c r="D102" s="253"/>
      <c r="E102" s="253"/>
      <c r="F102" s="253"/>
      <c r="G102" s="253"/>
      <c r="H102" s="253"/>
      <c r="I102" s="254"/>
    </row>
    <row r="103" spans="1:9" x14ac:dyDescent="0.25">
      <c r="A103" s="230" t="s">
        <v>95</v>
      </c>
      <c r="B103" s="231"/>
      <c r="C103" s="231"/>
      <c r="D103" s="231"/>
      <c r="E103" s="231"/>
      <c r="F103" s="231"/>
      <c r="G103" s="231"/>
      <c r="H103" s="231"/>
      <c r="I103" s="232"/>
    </row>
    <row r="104" spans="1:9" x14ac:dyDescent="0.25">
      <c r="A104" s="233" t="s">
        <v>21</v>
      </c>
      <c r="B104" s="234"/>
      <c r="C104" s="234"/>
      <c r="D104" s="234"/>
      <c r="E104" s="234"/>
      <c r="F104" s="234"/>
      <c r="G104" s="234"/>
      <c r="H104" s="234" t="s">
        <v>67</v>
      </c>
      <c r="I104" s="235"/>
    </row>
    <row r="105" spans="1:9" x14ac:dyDescent="0.25">
      <c r="A105" s="221" t="s">
        <v>96</v>
      </c>
      <c r="B105" s="222"/>
      <c r="C105" s="222"/>
      <c r="D105" s="222"/>
      <c r="E105" s="222"/>
      <c r="F105" s="222"/>
      <c r="G105" s="222"/>
      <c r="H105" s="94" t="s">
        <v>9</v>
      </c>
      <c r="I105" s="58" t="s">
        <v>24</v>
      </c>
    </row>
    <row r="106" spans="1:9" s="2" customFormat="1" x14ac:dyDescent="0.25">
      <c r="A106" s="54" t="s">
        <v>0</v>
      </c>
      <c r="B106" s="166" t="s">
        <v>97</v>
      </c>
      <c r="C106" s="166"/>
      <c r="D106" s="166"/>
      <c r="E106" s="166"/>
      <c r="F106" s="166"/>
      <c r="G106" s="166"/>
      <c r="H106" s="5" t="s">
        <v>116</v>
      </c>
      <c r="I106" s="65">
        <v>0</v>
      </c>
    </row>
    <row r="107" spans="1:9" x14ac:dyDescent="0.25">
      <c r="A107" s="217" t="s">
        <v>62</v>
      </c>
      <c r="B107" s="218"/>
      <c r="C107" s="218"/>
      <c r="D107" s="218"/>
      <c r="E107" s="218"/>
      <c r="F107" s="218"/>
      <c r="G107" s="218"/>
      <c r="H107" s="94"/>
      <c r="I107" s="60">
        <f>SUM(I106)</f>
        <v>0</v>
      </c>
    </row>
    <row r="108" spans="1:9" x14ac:dyDescent="0.25">
      <c r="A108" s="252"/>
      <c r="B108" s="253"/>
      <c r="C108" s="253"/>
      <c r="D108" s="253"/>
      <c r="E108" s="253"/>
      <c r="F108" s="253"/>
      <c r="G108" s="253"/>
      <c r="H108" s="253"/>
      <c r="I108" s="254"/>
    </row>
    <row r="109" spans="1:9" x14ac:dyDescent="0.25">
      <c r="A109" s="230" t="s">
        <v>139</v>
      </c>
      <c r="B109" s="231"/>
      <c r="C109" s="231"/>
      <c r="D109" s="231"/>
      <c r="E109" s="231"/>
      <c r="F109" s="231"/>
      <c r="G109" s="231"/>
      <c r="H109" s="231"/>
      <c r="I109" s="232"/>
    </row>
    <row r="110" spans="1:9" x14ac:dyDescent="0.25">
      <c r="A110" s="217" t="s">
        <v>21</v>
      </c>
      <c r="B110" s="218"/>
      <c r="C110" s="218"/>
      <c r="D110" s="218"/>
      <c r="E110" s="218"/>
      <c r="F110" s="218"/>
      <c r="G110" s="218"/>
      <c r="H110" s="234" t="s">
        <v>67</v>
      </c>
      <c r="I110" s="235"/>
    </row>
    <row r="111" spans="1:9" x14ac:dyDescent="0.25">
      <c r="A111" s="221" t="s">
        <v>45</v>
      </c>
      <c r="B111" s="222"/>
      <c r="C111" s="222"/>
      <c r="D111" s="222"/>
      <c r="E111" s="222"/>
      <c r="F111" s="222"/>
      <c r="G111" s="222"/>
      <c r="H111" s="94" t="s">
        <v>9</v>
      </c>
      <c r="I111" s="58" t="s">
        <v>24</v>
      </c>
    </row>
    <row r="112" spans="1:9" x14ac:dyDescent="0.25">
      <c r="A112" s="56" t="s">
        <v>37</v>
      </c>
      <c r="B112" s="184" t="s">
        <v>98</v>
      </c>
      <c r="C112" s="185"/>
      <c r="D112" s="185"/>
      <c r="E112" s="185"/>
      <c r="F112" s="185"/>
      <c r="G112" s="186"/>
      <c r="H112" s="16">
        <f>H101</f>
        <v>3.0199999999999998E-2</v>
      </c>
      <c r="I112" s="65">
        <f>I101</f>
        <v>129.51669330450883</v>
      </c>
    </row>
    <row r="113" spans="1:32" x14ac:dyDescent="0.25">
      <c r="A113" s="56" t="s">
        <v>38</v>
      </c>
      <c r="B113" s="184" t="s">
        <v>52</v>
      </c>
      <c r="C113" s="185"/>
      <c r="D113" s="185"/>
      <c r="E113" s="185"/>
      <c r="F113" s="185"/>
      <c r="G113" s="186"/>
      <c r="H113" s="11"/>
      <c r="I113" s="65">
        <f>I107</f>
        <v>0</v>
      </c>
    </row>
    <row r="114" spans="1:32" x14ac:dyDescent="0.25">
      <c r="A114" s="210" t="s">
        <v>62</v>
      </c>
      <c r="B114" s="211"/>
      <c r="C114" s="211"/>
      <c r="D114" s="211"/>
      <c r="E114" s="211"/>
      <c r="F114" s="211"/>
      <c r="G114" s="212"/>
      <c r="H114" s="94"/>
      <c r="I114" s="66">
        <f>SUM(I112:I113)</f>
        <v>129.51669330450883</v>
      </c>
    </row>
    <row r="115" spans="1:32" ht="16.5" thickBot="1" x14ac:dyDescent="0.3">
      <c r="A115" s="255"/>
      <c r="B115" s="256"/>
      <c r="C115" s="256"/>
      <c r="D115" s="256"/>
      <c r="E115" s="256"/>
      <c r="F115" s="256"/>
      <c r="G115" s="256"/>
      <c r="H115" s="256"/>
      <c r="I115" s="257"/>
    </row>
    <row r="116" spans="1:32" ht="16.5" thickBot="1" x14ac:dyDescent="0.3">
      <c r="A116" s="191" t="s">
        <v>99</v>
      </c>
      <c r="B116" s="192"/>
      <c r="C116" s="192"/>
      <c r="D116" s="192"/>
      <c r="E116" s="192"/>
      <c r="F116" s="192"/>
      <c r="G116" s="192"/>
      <c r="H116" s="192"/>
      <c r="I116" s="193"/>
    </row>
    <row r="117" spans="1:32" x14ac:dyDescent="0.25">
      <c r="A117" s="181" t="s">
        <v>21</v>
      </c>
      <c r="B117" s="182"/>
      <c r="C117" s="182"/>
      <c r="D117" s="182"/>
      <c r="E117" s="182"/>
      <c r="F117" s="182"/>
      <c r="G117" s="182"/>
      <c r="H117" s="182" t="s">
        <v>67</v>
      </c>
      <c r="I117" s="183"/>
    </row>
    <row r="118" spans="1:32" x14ac:dyDescent="0.25">
      <c r="A118" s="56" t="s">
        <v>0</v>
      </c>
      <c r="B118" s="223" t="s">
        <v>58</v>
      </c>
      <c r="C118" s="223"/>
      <c r="D118" s="223"/>
      <c r="E118" s="223"/>
      <c r="F118" s="223"/>
      <c r="G118" s="223"/>
      <c r="H118" s="236">
        <v>28.09</v>
      </c>
      <c r="I118" s="237"/>
    </row>
    <row r="119" spans="1:32" x14ac:dyDescent="0.25">
      <c r="A119" s="56" t="s">
        <v>1</v>
      </c>
      <c r="B119" s="223" t="s">
        <v>170</v>
      </c>
      <c r="C119" s="223"/>
      <c r="D119" s="223"/>
      <c r="E119" s="223"/>
      <c r="F119" s="223"/>
      <c r="G119" s="223"/>
      <c r="H119" s="236"/>
      <c r="I119" s="237"/>
    </row>
    <row r="120" spans="1:32" x14ac:dyDescent="0.25">
      <c r="A120" s="56" t="s">
        <v>3</v>
      </c>
      <c r="B120" s="223" t="s">
        <v>101</v>
      </c>
      <c r="C120" s="223"/>
      <c r="D120" s="223"/>
      <c r="E120" s="223"/>
      <c r="F120" s="223"/>
      <c r="G120" s="223"/>
      <c r="H120" s="236"/>
      <c r="I120" s="237"/>
    </row>
    <row r="121" spans="1:32" x14ac:dyDescent="0.25">
      <c r="A121" s="56" t="s">
        <v>5</v>
      </c>
      <c r="B121" s="223" t="s">
        <v>171</v>
      </c>
      <c r="C121" s="223"/>
      <c r="D121" s="223"/>
      <c r="E121" s="223"/>
      <c r="F121" s="223"/>
      <c r="G121" s="223"/>
      <c r="H121" s="236">
        <v>3.87</v>
      </c>
      <c r="I121" s="237"/>
    </row>
    <row r="122" spans="1:32" x14ac:dyDescent="0.25">
      <c r="A122" s="210" t="s">
        <v>62</v>
      </c>
      <c r="B122" s="211"/>
      <c r="C122" s="211"/>
      <c r="D122" s="211"/>
      <c r="E122" s="211"/>
      <c r="F122" s="211"/>
      <c r="G122" s="212"/>
      <c r="H122" s="219">
        <f>SUM(H118:I121)</f>
        <v>31.96</v>
      </c>
      <c r="I122" s="220"/>
    </row>
    <row r="123" spans="1:32" x14ac:dyDescent="0.25">
      <c r="A123" s="93"/>
      <c r="B123" s="211"/>
      <c r="C123" s="211"/>
      <c r="D123" s="211"/>
      <c r="E123" s="211"/>
      <c r="F123" s="211"/>
      <c r="G123" s="211"/>
      <c r="H123" s="211"/>
      <c r="I123" s="214"/>
    </row>
    <row r="124" spans="1:32" s="18" customFormat="1" ht="16.5" thickBot="1" x14ac:dyDescent="0.3">
      <c r="A124" s="247" t="s">
        <v>134</v>
      </c>
      <c r="B124" s="248"/>
      <c r="C124" s="248"/>
      <c r="D124" s="248"/>
      <c r="E124" s="248"/>
      <c r="F124" s="248"/>
      <c r="G124" s="248"/>
      <c r="H124" s="80"/>
      <c r="I124" s="81">
        <f>$I$88+$I$77+$H$38+$I$114+$H$122</f>
        <v>4450.1089219306286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91" t="s">
        <v>102</v>
      </c>
      <c r="B125" s="192"/>
      <c r="C125" s="192"/>
      <c r="D125" s="192"/>
      <c r="E125" s="192"/>
      <c r="F125" s="192"/>
      <c r="G125" s="192"/>
      <c r="H125" s="192"/>
      <c r="I125" s="193"/>
    </row>
    <row r="126" spans="1:32" x14ac:dyDescent="0.25">
      <c r="A126" s="306" t="s">
        <v>21</v>
      </c>
      <c r="B126" s="150"/>
      <c r="C126" s="150"/>
      <c r="D126" s="150"/>
      <c r="E126" s="150"/>
      <c r="F126" s="150"/>
      <c r="G126" s="150"/>
      <c r="H126" s="150" t="s">
        <v>67</v>
      </c>
      <c r="I126" s="151"/>
    </row>
    <row r="127" spans="1:32" x14ac:dyDescent="0.25">
      <c r="A127" s="138" t="s">
        <v>45</v>
      </c>
      <c r="B127" s="139"/>
      <c r="C127" s="139"/>
      <c r="D127" s="139"/>
      <c r="E127" s="139"/>
      <c r="F127" s="139"/>
      <c r="G127" s="139"/>
      <c r="H127" s="19" t="s">
        <v>9</v>
      </c>
      <c r="I127" s="69" t="s">
        <v>24</v>
      </c>
    </row>
    <row r="128" spans="1:32" x14ac:dyDescent="0.25">
      <c r="A128" s="70" t="s">
        <v>0</v>
      </c>
      <c r="B128" s="273" t="s">
        <v>103</v>
      </c>
      <c r="C128" s="274"/>
      <c r="D128" s="274"/>
      <c r="E128" s="274"/>
      <c r="F128" s="274"/>
      <c r="G128" s="275"/>
      <c r="H128" s="14">
        <v>0.01</v>
      </c>
      <c r="I128" s="95">
        <f>H128*$I$124</f>
        <v>44.501089219306287</v>
      </c>
    </row>
    <row r="129" spans="1:32" x14ac:dyDescent="0.25">
      <c r="A129" s="70" t="s">
        <v>1</v>
      </c>
      <c r="B129" s="273" t="s">
        <v>17</v>
      </c>
      <c r="C129" s="274"/>
      <c r="D129" s="274"/>
      <c r="E129" s="274"/>
      <c r="F129" s="274"/>
      <c r="G129" s="275"/>
      <c r="H129" s="14">
        <v>0.01</v>
      </c>
      <c r="I129" s="95">
        <f>H129*($I$128+$I$124)</f>
        <v>44.946100111499348</v>
      </c>
    </row>
    <row r="130" spans="1:32" x14ac:dyDescent="0.25">
      <c r="A130" s="71" t="s">
        <v>3</v>
      </c>
      <c r="B130" s="273" t="s">
        <v>127</v>
      </c>
      <c r="C130" s="281"/>
      <c r="D130" s="281"/>
      <c r="E130" s="281"/>
      <c r="F130" s="281"/>
      <c r="G130" s="282"/>
      <c r="H130" s="14">
        <v>3.6700000000000003E-2</v>
      </c>
      <c r="I130" s="72">
        <f>(SUM($I$124+$I$128+$I$129)*H130)/(100%-(SUM($H$130:$H$132)))</f>
        <v>184.02928231889391</v>
      </c>
    </row>
    <row r="131" spans="1:32" x14ac:dyDescent="0.25">
      <c r="A131" s="71"/>
      <c r="B131" s="300" t="s">
        <v>126</v>
      </c>
      <c r="C131" s="301"/>
      <c r="D131" s="301"/>
      <c r="E131" s="301"/>
      <c r="F131" s="301"/>
      <c r="G131" s="302"/>
      <c r="H131" s="20">
        <v>8.0000000000000002E-3</v>
      </c>
      <c r="I131" s="72">
        <f>(SUM($I$124+$I$128+$I$129)*H131)/(100%-(SUM($H$130:$H$132)))</f>
        <v>40.115374892401938</v>
      </c>
    </row>
    <row r="132" spans="1:32" x14ac:dyDescent="0.25">
      <c r="A132" s="71" t="s">
        <v>5</v>
      </c>
      <c r="B132" s="303" t="s">
        <v>125</v>
      </c>
      <c r="C132" s="304"/>
      <c r="D132" s="304"/>
      <c r="E132" s="304"/>
      <c r="F132" s="304"/>
      <c r="G132" s="305"/>
      <c r="H132" s="21">
        <v>0.05</v>
      </c>
      <c r="I132" s="72">
        <f>(SUM($I$124+$I$128+$I$129)*H132)/(100%-(SUM($H$130:$H$132)))</f>
        <v>250.72109307751211</v>
      </c>
    </row>
    <row r="133" spans="1:32" x14ac:dyDescent="0.25">
      <c r="A133" s="217" t="s">
        <v>62</v>
      </c>
      <c r="B133" s="218"/>
      <c r="C133" s="218"/>
      <c r="D133" s="218"/>
      <c r="E133" s="218"/>
      <c r="F133" s="218"/>
      <c r="G133" s="218"/>
      <c r="H133" s="22">
        <f>SUM(H128:H132)</f>
        <v>0.11470000000000001</v>
      </c>
      <c r="I133" s="73">
        <f>SUM(I128:I132)</f>
        <v>564.31293961961353</v>
      </c>
    </row>
    <row r="134" spans="1:32" ht="16.5" thickBot="1" x14ac:dyDescent="0.3">
      <c r="A134" s="266" t="s">
        <v>135</v>
      </c>
      <c r="B134" s="267"/>
      <c r="C134" s="267"/>
      <c r="D134" s="267"/>
      <c r="E134" s="267"/>
      <c r="F134" s="267"/>
      <c r="G134" s="268"/>
      <c r="H134" s="82">
        <f>(H128+100%)*(H129+100%)/(100%-(SUM(H130:H132)))-100%</f>
        <v>0.12680879266541489</v>
      </c>
      <c r="I134" s="83">
        <f>H134*SUM($I$124)</f>
        <v>564.3129396196141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269" t="s">
        <v>104</v>
      </c>
      <c r="B135" s="270"/>
      <c r="C135" s="270"/>
      <c r="D135" s="270"/>
      <c r="E135" s="270"/>
      <c r="F135" s="270"/>
      <c r="G135" s="270"/>
      <c r="H135" s="270"/>
      <c r="I135" s="271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272" t="s">
        <v>21</v>
      </c>
      <c r="B137" s="158"/>
      <c r="C137" s="158"/>
      <c r="D137" s="158"/>
      <c r="E137" s="158"/>
      <c r="F137" s="158"/>
      <c r="G137" s="158"/>
      <c r="H137" s="158" t="s">
        <v>67</v>
      </c>
      <c r="I137" s="159"/>
    </row>
    <row r="138" spans="1:32" x14ac:dyDescent="0.25">
      <c r="A138" s="74" t="s">
        <v>0</v>
      </c>
      <c r="B138" s="261" t="s">
        <v>106</v>
      </c>
      <c r="C138" s="262"/>
      <c r="D138" s="262"/>
      <c r="E138" s="262"/>
      <c r="F138" s="262"/>
      <c r="G138" s="263"/>
      <c r="H138" s="264">
        <f>H38</f>
        <v>2144.8500000000004</v>
      </c>
      <c r="I138" s="265"/>
    </row>
    <row r="139" spans="1:32" x14ac:dyDescent="0.25">
      <c r="A139" s="74" t="s">
        <v>1</v>
      </c>
      <c r="B139" s="261" t="s">
        <v>107</v>
      </c>
      <c r="C139" s="262"/>
      <c r="D139" s="262"/>
      <c r="E139" s="262"/>
      <c r="F139" s="262"/>
      <c r="G139" s="263"/>
      <c r="H139" s="264">
        <f>I77</f>
        <v>2001.1048556705605</v>
      </c>
      <c r="I139" s="265"/>
    </row>
    <row r="140" spans="1:32" x14ac:dyDescent="0.25">
      <c r="A140" s="74" t="s">
        <v>3</v>
      </c>
      <c r="B140" s="261" t="s">
        <v>108</v>
      </c>
      <c r="C140" s="262"/>
      <c r="D140" s="262"/>
      <c r="E140" s="262"/>
      <c r="F140" s="262"/>
      <c r="G140" s="263"/>
      <c r="H140" s="264">
        <f>I88</f>
        <v>142.67737295556</v>
      </c>
      <c r="I140" s="265"/>
    </row>
    <row r="141" spans="1:32" x14ac:dyDescent="0.25">
      <c r="A141" s="74" t="s">
        <v>5</v>
      </c>
      <c r="B141" s="261" t="s">
        <v>109</v>
      </c>
      <c r="C141" s="262"/>
      <c r="D141" s="262"/>
      <c r="E141" s="262"/>
      <c r="F141" s="262"/>
      <c r="G141" s="263"/>
      <c r="H141" s="264">
        <f>I114</f>
        <v>129.51669330450883</v>
      </c>
      <c r="I141" s="265"/>
    </row>
    <row r="142" spans="1:32" x14ac:dyDescent="0.25">
      <c r="A142" s="74" t="s">
        <v>27</v>
      </c>
      <c r="B142" s="261" t="s">
        <v>110</v>
      </c>
      <c r="C142" s="262"/>
      <c r="D142" s="262"/>
      <c r="E142" s="262"/>
      <c r="F142" s="262"/>
      <c r="G142" s="263"/>
      <c r="H142" s="264">
        <f>H122</f>
        <v>31.96</v>
      </c>
      <c r="I142" s="265"/>
    </row>
    <row r="143" spans="1:32" x14ac:dyDescent="0.25">
      <c r="A143" s="276" t="s">
        <v>117</v>
      </c>
      <c r="B143" s="277"/>
      <c r="C143" s="277"/>
      <c r="D143" s="277"/>
      <c r="E143" s="277"/>
      <c r="F143" s="277"/>
      <c r="G143" s="278"/>
      <c r="H143" s="279">
        <f>SUM(H138:I142)</f>
        <v>4450.1089219306295</v>
      </c>
      <c r="I143" s="280"/>
    </row>
    <row r="144" spans="1:32" ht="16.5" thickBot="1" x14ac:dyDescent="0.3">
      <c r="A144" s="87" t="s">
        <v>28</v>
      </c>
      <c r="B144" s="258" t="s">
        <v>111</v>
      </c>
      <c r="C144" s="258"/>
      <c r="D144" s="258"/>
      <c r="E144" s="258"/>
      <c r="F144" s="258"/>
      <c r="G144" s="258"/>
      <c r="H144" s="259">
        <f>I133</f>
        <v>564.31293961961353</v>
      </c>
      <c r="I144" s="260"/>
    </row>
    <row r="145" spans="1:32" ht="16.5" thickBot="1" x14ac:dyDescent="0.3">
      <c r="A145" s="89" t="s">
        <v>31</v>
      </c>
      <c r="B145" s="130" t="s">
        <v>196</v>
      </c>
      <c r="C145" s="131"/>
      <c r="D145" s="131"/>
      <c r="E145" s="131"/>
      <c r="F145" s="131"/>
      <c r="G145" s="131"/>
      <c r="H145" s="298">
        <f>H143+H144</f>
        <v>5014.4218615502432</v>
      </c>
      <c r="I145" s="299"/>
    </row>
    <row r="146" spans="1:32" ht="16.5" thickBot="1" x14ac:dyDescent="0.3">
      <c r="A146" s="118" t="s">
        <v>32</v>
      </c>
      <c r="B146" s="290" t="s">
        <v>136</v>
      </c>
      <c r="C146" s="290"/>
      <c r="D146" s="290"/>
      <c r="E146" s="290"/>
      <c r="F146" s="290"/>
      <c r="G146" s="290"/>
      <c r="H146" s="309">
        <v>1</v>
      </c>
      <c r="I146" s="310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0" t="s">
        <v>137</v>
      </c>
      <c r="C147" s="131"/>
      <c r="D147" s="131"/>
      <c r="E147" s="131"/>
      <c r="F147" s="131"/>
      <c r="G147" s="131"/>
      <c r="H147" s="288">
        <f>$H$145*$H$146</f>
        <v>5014.4218615502432</v>
      </c>
      <c r="I147" s="289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283" t="s">
        <v>206</v>
      </c>
      <c r="C150" s="284"/>
      <c r="D150" s="285"/>
      <c r="F150" s="9" t="s">
        <v>197</v>
      </c>
      <c r="G150" s="36"/>
      <c r="H150" s="37">
        <f>H145</f>
        <v>5014.4218615502432</v>
      </c>
      <c r="I150" s="38"/>
    </row>
    <row r="151" spans="1:32" s="1" customFormat="1" x14ac:dyDescent="0.25">
      <c r="F151" s="9" t="s">
        <v>200</v>
      </c>
      <c r="G151" s="36"/>
      <c r="H151" s="37">
        <v>4943.8999999999996</v>
      </c>
    </row>
    <row r="152" spans="1:32" s="1" customFormat="1" x14ac:dyDescent="0.25">
      <c r="F152" s="10" t="s">
        <v>199</v>
      </c>
      <c r="G152" s="39"/>
      <c r="H152" s="40">
        <f>H150-H151</f>
        <v>70.521861550243557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A39:I39"/>
    <mergeCell ref="A40:I40"/>
    <mergeCell ref="A41:I41"/>
    <mergeCell ref="A42:G42"/>
    <mergeCell ref="H42:I42"/>
    <mergeCell ref="A43:G43"/>
    <mergeCell ref="B36:G36"/>
    <mergeCell ref="H36:I36"/>
    <mergeCell ref="B37:G37"/>
    <mergeCell ref="H37:I37"/>
    <mergeCell ref="A38:G38"/>
    <mergeCell ref="H38:I38"/>
    <mergeCell ref="A50:G50"/>
    <mergeCell ref="B51:G51"/>
    <mergeCell ref="B52:G52"/>
    <mergeCell ref="B53:G53"/>
    <mergeCell ref="B54:G54"/>
    <mergeCell ref="B55:G55"/>
    <mergeCell ref="B44:G44"/>
    <mergeCell ref="B45:G45"/>
    <mergeCell ref="A46:G46"/>
    <mergeCell ref="A47:I47"/>
    <mergeCell ref="A48:I48"/>
    <mergeCell ref="A49:G49"/>
    <mergeCell ref="H49:I49"/>
    <mergeCell ref="A62:G62"/>
    <mergeCell ref="H62:I62"/>
    <mergeCell ref="B63:G63"/>
    <mergeCell ref="H63:I63"/>
    <mergeCell ref="B64:G64"/>
    <mergeCell ref="H64:I64"/>
    <mergeCell ref="B56:G56"/>
    <mergeCell ref="B57:G57"/>
    <mergeCell ref="B58:G58"/>
    <mergeCell ref="A59:G59"/>
    <mergeCell ref="A60:I60"/>
    <mergeCell ref="A61:I61"/>
    <mergeCell ref="B68:G68"/>
    <mergeCell ref="H68:I68"/>
    <mergeCell ref="A69:G69"/>
    <mergeCell ref="H69:I69"/>
    <mergeCell ref="A70:I70"/>
    <mergeCell ref="A71:I71"/>
    <mergeCell ref="B65:G65"/>
    <mergeCell ref="H65:I65"/>
    <mergeCell ref="B66:G66"/>
    <mergeCell ref="H66:I66"/>
    <mergeCell ref="B67:G67"/>
    <mergeCell ref="H67:I67"/>
    <mergeCell ref="A77:G77"/>
    <mergeCell ref="A78:I78"/>
    <mergeCell ref="A79:I79"/>
    <mergeCell ref="A80:G80"/>
    <mergeCell ref="H80:I80"/>
    <mergeCell ref="A81:G81"/>
    <mergeCell ref="A72:G72"/>
    <mergeCell ref="H72:I72"/>
    <mergeCell ref="A73:G73"/>
    <mergeCell ref="B74:G74"/>
    <mergeCell ref="B75:G75"/>
    <mergeCell ref="B76:G76"/>
    <mergeCell ref="A88:G88"/>
    <mergeCell ref="A90:G90"/>
    <mergeCell ref="A91:I91"/>
    <mergeCell ref="A92:I92"/>
    <mergeCell ref="A93:G93"/>
    <mergeCell ref="H93:I93"/>
    <mergeCell ref="B82:G82"/>
    <mergeCell ref="B83:G83"/>
    <mergeCell ref="B84:G84"/>
    <mergeCell ref="B85:G85"/>
    <mergeCell ref="B86:G86"/>
    <mergeCell ref="B87:G87"/>
    <mergeCell ref="B100:G100"/>
    <mergeCell ref="A101:G101"/>
    <mergeCell ref="A102:I102"/>
    <mergeCell ref="A103:I103"/>
    <mergeCell ref="A104:G104"/>
    <mergeCell ref="H104:I104"/>
    <mergeCell ref="A94:G94"/>
    <mergeCell ref="B95:G95"/>
    <mergeCell ref="B96:G96"/>
    <mergeCell ref="B97:G97"/>
    <mergeCell ref="B98:G98"/>
    <mergeCell ref="B99:G99"/>
    <mergeCell ref="A111:G111"/>
    <mergeCell ref="B112:G112"/>
    <mergeCell ref="B113:G113"/>
    <mergeCell ref="A114:G114"/>
    <mergeCell ref="A115:I115"/>
    <mergeCell ref="A116:I116"/>
    <mergeCell ref="A105:G105"/>
    <mergeCell ref="B106:G106"/>
    <mergeCell ref="A107:G107"/>
    <mergeCell ref="A108:I108"/>
    <mergeCell ref="A109:I109"/>
    <mergeCell ref="A110:G110"/>
    <mergeCell ref="H110:I110"/>
    <mergeCell ref="B120:G120"/>
    <mergeCell ref="H120:I120"/>
    <mergeCell ref="B121:G121"/>
    <mergeCell ref="H121:I121"/>
    <mergeCell ref="A122:G122"/>
    <mergeCell ref="H122:I122"/>
    <mergeCell ref="A117:G117"/>
    <mergeCell ref="H117:I117"/>
    <mergeCell ref="B118:G118"/>
    <mergeCell ref="H118:I118"/>
    <mergeCell ref="B119:G119"/>
    <mergeCell ref="H119:I119"/>
    <mergeCell ref="B128:G128"/>
    <mergeCell ref="B129:G129"/>
    <mergeCell ref="B130:G130"/>
    <mergeCell ref="B131:G131"/>
    <mergeCell ref="B132:G132"/>
    <mergeCell ref="A133:G133"/>
    <mergeCell ref="B123:I123"/>
    <mergeCell ref="A124:G124"/>
    <mergeCell ref="A125:I125"/>
    <mergeCell ref="A126:G126"/>
    <mergeCell ref="H126:I126"/>
    <mergeCell ref="A127:G127"/>
    <mergeCell ref="B139:G139"/>
    <mergeCell ref="H139:I139"/>
    <mergeCell ref="B140:G140"/>
    <mergeCell ref="H140:I140"/>
    <mergeCell ref="B141:G141"/>
    <mergeCell ref="H141:I141"/>
    <mergeCell ref="A134:G134"/>
    <mergeCell ref="A135:I135"/>
    <mergeCell ref="A137:G137"/>
    <mergeCell ref="H137:I137"/>
    <mergeCell ref="B138:G138"/>
    <mergeCell ref="H138:I138"/>
    <mergeCell ref="B150:D150"/>
    <mergeCell ref="B145:G145"/>
    <mergeCell ref="H145:I145"/>
    <mergeCell ref="B146:G146"/>
    <mergeCell ref="H146:I146"/>
    <mergeCell ref="B147:G147"/>
    <mergeCell ref="H147:I147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21" zoomScale="90" zoomScaleNormal="90" workbookViewId="0">
      <selection activeCell="M9" sqref="M9:M10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132" t="s">
        <v>19</v>
      </c>
      <c r="D1" s="133"/>
      <c r="E1" s="133"/>
      <c r="F1" s="133"/>
      <c r="G1" s="133"/>
      <c r="H1" s="133"/>
      <c r="I1" s="134"/>
    </row>
    <row r="2" spans="1:9" ht="19.5" customHeight="1" x14ac:dyDescent="0.25">
      <c r="A2" s="47"/>
      <c r="B2" s="4"/>
      <c r="C2" s="135" t="s">
        <v>118</v>
      </c>
      <c r="D2" s="136"/>
      <c r="E2" s="136"/>
      <c r="F2" s="136"/>
      <c r="G2" s="136"/>
      <c r="H2" s="136"/>
      <c r="I2" s="137"/>
    </row>
    <row r="3" spans="1:9" ht="19.5" customHeight="1" x14ac:dyDescent="0.25">
      <c r="A3" s="47"/>
      <c r="B3" s="4"/>
      <c r="C3" s="135" t="s">
        <v>131</v>
      </c>
      <c r="D3" s="136"/>
      <c r="E3" s="136"/>
      <c r="F3" s="136"/>
      <c r="G3" s="136"/>
      <c r="H3" s="136"/>
      <c r="I3" s="137"/>
    </row>
    <row r="4" spans="1:9" ht="19.5" customHeight="1" thickBot="1" x14ac:dyDescent="0.3">
      <c r="A4" s="47"/>
      <c r="B4" s="4"/>
      <c r="C4" s="152" t="s">
        <v>71</v>
      </c>
      <c r="D4" s="153"/>
      <c r="E4" s="153"/>
      <c r="F4" s="153"/>
      <c r="G4" s="153"/>
      <c r="H4" s="153"/>
      <c r="I4" s="154"/>
    </row>
    <row r="5" spans="1:9" ht="18" customHeight="1" thickBot="1" x14ac:dyDescent="0.3">
      <c r="A5" s="155" t="s">
        <v>70</v>
      </c>
      <c r="B5" s="156"/>
      <c r="C5" s="156"/>
      <c r="D5" s="156"/>
      <c r="E5" s="156"/>
      <c r="F5" s="156"/>
      <c r="G5" s="156"/>
      <c r="H5" s="156"/>
      <c r="I5" s="157"/>
    </row>
    <row r="6" spans="1:9" x14ac:dyDescent="0.25">
      <c r="A6" s="148" t="s">
        <v>39</v>
      </c>
      <c r="B6" s="149"/>
      <c r="C6" s="149"/>
      <c r="D6" s="149"/>
      <c r="E6" s="150" t="s">
        <v>202</v>
      </c>
      <c r="F6" s="150"/>
      <c r="G6" s="150"/>
      <c r="H6" s="150"/>
      <c r="I6" s="151"/>
    </row>
    <row r="7" spans="1:9" x14ac:dyDescent="0.25">
      <c r="A7" s="142" t="s">
        <v>54</v>
      </c>
      <c r="B7" s="143"/>
      <c r="C7" s="143"/>
      <c r="D7" s="143"/>
      <c r="E7" s="144" t="s">
        <v>115</v>
      </c>
      <c r="F7" s="144"/>
      <c r="G7" s="144"/>
      <c r="H7" s="144"/>
      <c r="I7" s="145"/>
    </row>
    <row r="8" spans="1:9" x14ac:dyDescent="0.25">
      <c r="A8" s="138" t="s">
        <v>30</v>
      </c>
      <c r="B8" s="139"/>
      <c r="C8" s="139"/>
      <c r="D8" s="139"/>
      <c r="E8" s="140" t="s">
        <v>113</v>
      </c>
      <c r="F8" s="140"/>
      <c r="G8" s="140"/>
      <c r="H8" s="140"/>
      <c r="I8" s="141"/>
    </row>
    <row r="9" spans="1:9" x14ac:dyDescent="0.25">
      <c r="A9" s="142" t="s">
        <v>129</v>
      </c>
      <c r="B9" s="143"/>
      <c r="C9" s="143"/>
      <c r="D9" s="143"/>
      <c r="E9" s="144" t="s">
        <v>178</v>
      </c>
      <c r="F9" s="144"/>
      <c r="G9" s="144"/>
      <c r="H9" s="144"/>
      <c r="I9" s="145"/>
    </row>
    <row r="10" spans="1:9" x14ac:dyDescent="0.25">
      <c r="A10" s="138" t="s">
        <v>50</v>
      </c>
      <c r="B10" s="139"/>
      <c r="C10" s="139"/>
      <c r="D10" s="139"/>
      <c r="E10" s="146" t="s">
        <v>116</v>
      </c>
      <c r="F10" s="146"/>
      <c r="G10" s="146"/>
      <c r="H10" s="146"/>
      <c r="I10" s="147"/>
    </row>
    <row r="11" spans="1:9" x14ac:dyDescent="0.25">
      <c r="A11" s="142" t="s">
        <v>53</v>
      </c>
      <c r="B11" s="143"/>
      <c r="C11" s="143"/>
      <c r="D11" s="143"/>
      <c r="E11" s="144" t="s">
        <v>116</v>
      </c>
      <c r="F11" s="144"/>
      <c r="G11" s="144"/>
      <c r="H11" s="144"/>
      <c r="I11" s="145"/>
    </row>
    <row r="12" spans="1:9" x14ac:dyDescent="0.25">
      <c r="A12" s="138" t="s">
        <v>55</v>
      </c>
      <c r="B12" s="139"/>
      <c r="C12" s="139"/>
      <c r="D12" s="139"/>
      <c r="E12" s="158" t="s">
        <v>112</v>
      </c>
      <c r="F12" s="158"/>
      <c r="G12" s="158"/>
      <c r="H12" s="158"/>
      <c r="I12" s="159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291" t="s">
        <v>116</v>
      </c>
      <c r="I13" s="292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293" t="s">
        <v>116</v>
      </c>
      <c r="I14" s="294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295" t="s">
        <v>33</v>
      </c>
      <c r="I15" s="292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296" t="s">
        <v>203</v>
      </c>
      <c r="I16" s="297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175" t="s">
        <v>23</v>
      </c>
      <c r="C18" s="175"/>
      <c r="D18" s="175"/>
      <c r="E18" s="175"/>
      <c r="F18" s="175"/>
      <c r="G18" s="175"/>
      <c r="H18" s="176" t="s">
        <v>40</v>
      </c>
      <c r="I18" s="177"/>
    </row>
    <row r="19" spans="1:10" x14ac:dyDescent="0.25">
      <c r="A19" s="53" t="s">
        <v>1</v>
      </c>
      <c r="B19" s="178" t="s">
        <v>44</v>
      </c>
      <c r="C19" s="178"/>
      <c r="D19" s="178"/>
      <c r="E19" s="178"/>
      <c r="F19" s="178"/>
      <c r="G19" s="178"/>
      <c r="H19" s="179" t="s">
        <v>179</v>
      </c>
      <c r="I19" s="180"/>
    </row>
    <row r="20" spans="1:10" x14ac:dyDescent="0.25">
      <c r="A20" s="54" t="s">
        <v>3</v>
      </c>
      <c r="B20" s="166" t="s">
        <v>130</v>
      </c>
      <c r="C20" s="166"/>
      <c r="D20" s="166"/>
      <c r="E20" s="166"/>
      <c r="F20" s="166"/>
      <c r="G20" s="166"/>
      <c r="H20" s="167">
        <v>1621</v>
      </c>
      <c r="I20" s="168"/>
    </row>
    <row r="21" spans="1:10" x14ac:dyDescent="0.25">
      <c r="A21" s="55" t="s">
        <v>5</v>
      </c>
      <c r="B21" s="169" t="s">
        <v>46</v>
      </c>
      <c r="C21" s="170"/>
      <c r="D21" s="170"/>
      <c r="E21" s="170"/>
      <c r="F21" s="170"/>
      <c r="G21" s="170"/>
      <c r="H21" s="171">
        <v>3503.79</v>
      </c>
      <c r="I21" s="172"/>
      <c r="J21" s="117"/>
    </row>
    <row r="22" spans="1:10" x14ac:dyDescent="0.25">
      <c r="A22" s="52" t="s">
        <v>27</v>
      </c>
      <c r="B22" s="175" t="s">
        <v>6</v>
      </c>
      <c r="C22" s="175"/>
      <c r="D22" s="175"/>
      <c r="E22" s="175"/>
      <c r="F22" s="175"/>
      <c r="G22" s="175"/>
      <c r="H22" s="173">
        <v>46023</v>
      </c>
      <c r="I22" s="174"/>
    </row>
    <row r="23" spans="1:10" x14ac:dyDescent="0.25">
      <c r="A23" s="53" t="s">
        <v>28</v>
      </c>
      <c r="B23" s="160" t="s">
        <v>29</v>
      </c>
      <c r="C23" s="160"/>
      <c r="D23" s="160"/>
      <c r="E23" s="160" t="s">
        <v>132</v>
      </c>
      <c r="F23" s="160"/>
      <c r="G23" s="160"/>
      <c r="H23" s="160" t="s">
        <v>51</v>
      </c>
      <c r="I23" s="161"/>
    </row>
    <row r="24" spans="1:10" x14ac:dyDescent="0.25">
      <c r="A24" s="52" t="s">
        <v>31</v>
      </c>
      <c r="B24" s="162">
        <v>0.06</v>
      </c>
      <c r="C24" s="162"/>
      <c r="D24" s="162"/>
      <c r="E24" s="163">
        <v>44</v>
      </c>
      <c r="F24" s="163"/>
      <c r="G24" s="163"/>
      <c r="H24" s="164">
        <v>4</v>
      </c>
      <c r="I24" s="165"/>
    </row>
    <row r="25" spans="1:10" x14ac:dyDescent="0.25">
      <c r="A25" s="53" t="s">
        <v>32</v>
      </c>
      <c r="B25" s="160" t="s">
        <v>49</v>
      </c>
      <c r="C25" s="160"/>
      <c r="D25" s="160"/>
      <c r="E25" s="160" t="s">
        <v>47</v>
      </c>
      <c r="F25" s="160"/>
      <c r="G25" s="160"/>
      <c r="H25" s="189" t="s">
        <v>48</v>
      </c>
      <c r="I25" s="190"/>
    </row>
    <row r="26" spans="1:10" x14ac:dyDescent="0.25">
      <c r="A26" s="52" t="s">
        <v>34</v>
      </c>
      <c r="B26" s="163" t="s">
        <v>18</v>
      </c>
      <c r="C26" s="163"/>
      <c r="D26" s="163"/>
      <c r="E26" s="163">
        <v>1</v>
      </c>
      <c r="F26" s="163"/>
      <c r="G26" s="163"/>
      <c r="H26" s="194">
        <v>1</v>
      </c>
      <c r="I26" s="195"/>
    </row>
    <row r="27" spans="1:10" ht="16.5" thickBot="1" x14ac:dyDescent="0.3">
      <c r="A27" s="196"/>
      <c r="B27" s="197"/>
      <c r="C27" s="197"/>
      <c r="D27" s="197"/>
      <c r="E27" s="197"/>
      <c r="F27" s="197"/>
      <c r="G27" s="197"/>
      <c r="H27" s="197"/>
      <c r="I27" s="198"/>
    </row>
    <row r="28" spans="1:10" ht="16.5" thickBot="1" x14ac:dyDescent="0.3">
      <c r="A28" s="191" t="s">
        <v>72</v>
      </c>
      <c r="B28" s="192"/>
      <c r="C28" s="192"/>
      <c r="D28" s="192"/>
      <c r="E28" s="192"/>
      <c r="F28" s="192"/>
      <c r="G28" s="192"/>
      <c r="H28" s="192"/>
      <c r="I28" s="193"/>
    </row>
    <row r="29" spans="1:10" x14ac:dyDescent="0.25">
      <c r="A29" s="181" t="s">
        <v>21</v>
      </c>
      <c r="B29" s="182"/>
      <c r="C29" s="182"/>
      <c r="D29" s="182"/>
      <c r="E29" s="182"/>
      <c r="F29" s="182"/>
      <c r="G29" s="182"/>
      <c r="H29" s="182" t="s">
        <v>67</v>
      </c>
      <c r="I29" s="183"/>
    </row>
    <row r="30" spans="1:10" x14ac:dyDescent="0.25">
      <c r="A30" s="56" t="s">
        <v>0</v>
      </c>
      <c r="B30" s="184" t="s">
        <v>7</v>
      </c>
      <c r="C30" s="185"/>
      <c r="D30" s="185"/>
      <c r="E30" s="185"/>
      <c r="F30" s="185"/>
      <c r="G30" s="186"/>
      <c r="H30" s="187">
        <f>H21</f>
        <v>3503.79</v>
      </c>
      <c r="I30" s="188"/>
    </row>
    <row r="31" spans="1:10" x14ac:dyDescent="0.25">
      <c r="A31" s="57" t="s">
        <v>1</v>
      </c>
      <c r="B31" s="199" t="s">
        <v>41</v>
      </c>
      <c r="C31" s="200"/>
      <c r="D31" s="200"/>
      <c r="E31" s="200"/>
      <c r="F31" s="200"/>
      <c r="G31" s="201"/>
      <c r="H31" s="187"/>
      <c r="I31" s="188"/>
    </row>
    <row r="32" spans="1:10" x14ac:dyDescent="0.25">
      <c r="A32" s="56" t="s">
        <v>3</v>
      </c>
      <c r="B32" s="184" t="s">
        <v>114</v>
      </c>
      <c r="C32" s="185"/>
      <c r="D32" s="185"/>
      <c r="E32" s="185"/>
      <c r="F32" s="185"/>
      <c r="G32" s="186"/>
      <c r="H32" s="205">
        <v>0</v>
      </c>
      <c r="I32" s="206"/>
    </row>
    <row r="33" spans="1:9" x14ac:dyDescent="0.25">
      <c r="A33" s="57" t="s">
        <v>5</v>
      </c>
      <c r="B33" s="199" t="s">
        <v>42</v>
      </c>
      <c r="C33" s="200"/>
      <c r="D33" s="200"/>
      <c r="E33" s="200"/>
      <c r="F33" s="200"/>
      <c r="G33" s="201"/>
      <c r="H33" s="187"/>
      <c r="I33" s="188"/>
    </row>
    <row r="34" spans="1:9" x14ac:dyDescent="0.25">
      <c r="A34" s="57" t="s">
        <v>27</v>
      </c>
      <c r="B34" s="199" t="s">
        <v>63</v>
      </c>
      <c r="C34" s="200"/>
      <c r="D34" s="200"/>
      <c r="E34" s="200"/>
      <c r="F34" s="200"/>
      <c r="G34" s="201"/>
      <c r="H34" s="187"/>
      <c r="I34" s="188"/>
    </row>
    <row r="35" spans="1:9" x14ac:dyDescent="0.25">
      <c r="A35" s="57" t="s">
        <v>28</v>
      </c>
      <c r="B35" s="199" t="s">
        <v>43</v>
      </c>
      <c r="C35" s="200"/>
      <c r="D35" s="200"/>
      <c r="E35" s="200"/>
      <c r="F35" s="200"/>
      <c r="G35" s="201"/>
      <c r="H35" s="187"/>
      <c r="I35" s="188"/>
    </row>
    <row r="36" spans="1:9" x14ac:dyDescent="0.25">
      <c r="A36" s="54" t="s">
        <v>31</v>
      </c>
      <c r="B36" s="202" t="s">
        <v>64</v>
      </c>
      <c r="C36" s="203"/>
      <c r="D36" s="203"/>
      <c r="E36" s="203"/>
      <c r="F36" s="203"/>
      <c r="G36" s="204"/>
      <c r="H36" s="187"/>
      <c r="I36" s="188"/>
    </row>
    <row r="37" spans="1:9" x14ac:dyDescent="0.25">
      <c r="A37" s="54" t="s">
        <v>32</v>
      </c>
      <c r="B37" s="202" t="s">
        <v>61</v>
      </c>
      <c r="C37" s="203"/>
      <c r="D37" s="203"/>
      <c r="E37" s="203"/>
      <c r="F37" s="203"/>
      <c r="G37" s="204"/>
      <c r="H37" s="215"/>
      <c r="I37" s="216"/>
    </row>
    <row r="38" spans="1:9" x14ac:dyDescent="0.25">
      <c r="A38" s="217" t="s">
        <v>62</v>
      </c>
      <c r="B38" s="218"/>
      <c r="C38" s="218"/>
      <c r="D38" s="218"/>
      <c r="E38" s="218"/>
      <c r="F38" s="218"/>
      <c r="G38" s="218"/>
      <c r="H38" s="219">
        <f>SUM(H30:H37)</f>
        <v>3503.79</v>
      </c>
      <c r="I38" s="220"/>
    </row>
    <row r="39" spans="1:9" ht="16.5" thickBot="1" x14ac:dyDescent="0.3">
      <c r="A39" s="196"/>
      <c r="B39" s="197"/>
      <c r="C39" s="197"/>
      <c r="D39" s="197"/>
      <c r="E39" s="197"/>
      <c r="F39" s="197"/>
      <c r="G39" s="197"/>
      <c r="H39" s="197"/>
      <c r="I39" s="198"/>
    </row>
    <row r="40" spans="1:9" ht="16.5" thickBot="1" x14ac:dyDescent="0.3">
      <c r="A40" s="191" t="s">
        <v>73</v>
      </c>
      <c r="B40" s="192"/>
      <c r="C40" s="192"/>
      <c r="D40" s="192"/>
      <c r="E40" s="192"/>
      <c r="F40" s="192"/>
      <c r="G40" s="192"/>
      <c r="H40" s="192"/>
      <c r="I40" s="193"/>
    </row>
    <row r="41" spans="1:9" x14ac:dyDescent="0.25">
      <c r="A41" s="207" t="s">
        <v>74</v>
      </c>
      <c r="B41" s="208"/>
      <c r="C41" s="208"/>
      <c r="D41" s="208"/>
      <c r="E41" s="208"/>
      <c r="F41" s="208"/>
      <c r="G41" s="208"/>
      <c r="H41" s="208"/>
      <c r="I41" s="209"/>
    </row>
    <row r="42" spans="1:9" x14ac:dyDescent="0.25">
      <c r="A42" s="210" t="s">
        <v>21</v>
      </c>
      <c r="B42" s="211"/>
      <c r="C42" s="211"/>
      <c r="D42" s="211"/>
      <c r="E42" s="211"/>
      <c r="F42" s="211"/>
      <c r="G42" s="212"/>
      <c r="H42" s="213" t="s">
        <v>67</v>
      </c>
      <c r="I42" s="214"/>
    </row>
    <row r="43" spans="1:9" x14ac:dyDescent="0.25">
      <c r="A43" s="224" t="s">
        <v>45</v>
      </c>
      <c r="B43" s="225"/>
      <c r="C43" s="225"/>
      <c r="D43" s="225"/>
      <c r="E43" s="225"/>
      <c r="F43" s="225"/>
      <c r="G43" s="226"/>
      <c r="H43" s="94" t="s">
        <v>9</v>
      </c>
      <c r="I43" s="58" t="s">
        <v>24</v>
      </c>
    </row>
    <row r="44" spans="1:9" x14ac:dyDescent="0.25">
      <c r="A44" s="56" t="s">
        <v>0</v>
      </c>
      <c r="B44" s="202" t="s">
        <v>75</v>
      </c>
      <c r="C44" s="203"/>
      <c r="D44" s="203"/>
      <c r="E44" s="203"/>
      <c r="F44" s="203"/>
      <c r="G44" s="204"/>
      <c r="H44" s="12">
        <v>8.3299999999999999E-2</v>
      </c>
      <c r="I44" s="59">
        <f>H44*($H$38)</f>
        <v>291.86570699999999</v>
      </c>
    </row>
    <row r="45" spans="1:9" x14ac:dyDescent="0.25">
      <c r="A45" s="56" t="s">
        <v>1</v>
      </c>
      <c r="B45" s="202" t="s">
        <v>76</v>
      </c>
      <c r="C45" s="203"/>
      <c r="D45" s="203"/>
      <c r="E45" s="203"/>
      <c r="F45" s="203"/>
      <c r="G45" s="204"/>
      <c r="H45" s="12">
        <v>0.1111</v>
      </c>
      <c r="I45" s="59">
        <f>H45*($H$38)</f>
        <v>389.27106900000001</v>
      </c>
    </row>
    <row r="46" spans="1:9" x14ac:dyDescent="0.25">
      <c r="A46" s="217" t="s">
        <v>62</v>
      </c>
      <c r="B46" s="218"/>
      <c r="C46" s="218"/>
      <c r="D46" s="218"/>
      <c r="E46" s="218"/>
      <c r="F46" s="218"/>
      <c r="G46" s="218"/>
      <c r="H46" s="13">
        <f>SUM(H44:H45)</f>
        <v>0.19440000000000002</v>
      </c>
      <c r="I46" s="60">
        <f>SUM(I44:I45)</f>
        <v>681.13677600000005</v>
      </c>
    </row>
    <row r="47" spans="1:9" x14ac:dyDescent="0.25">
      <c r="A47" s="227"/>
      <c r="B47" s="228"/>
      <c r="C47" s="228"/>
      <c r="D47" s="228"/>
      <c r="E47" s="228"/>
      <c r="F47" s="228"/>
      <c r="G47" s="228"/>
      <c r="H47" s="228"/>
      <c r="I47" s="229"/>
    </row>
    <row r="48" spans="1:9" x14ac:dyDescent="0.25">
      <c r="A48" s="230" t="s">
        <v>77</v>
      </c>
      <c r="B48" s="231"/>
      <c r="C48" s="231"/>
      <c r="D48" s="231"/>
      <c r="E48" s="231"/>
      <c r="F48" s="231"/>
      <c r="G48" s="231"/>
      <c r="H48" s="231"/>
      <c r="I48" s="232"/>
    </row>
    <row r="49" spans="1:32" x14ac:dyDescent="0.25">
      <c r="A49" s="210" t="s">
        <v>21</v>
      </c>
      <c r="B49" s="211"/>
      <c r="C49" s="211"/>
      <c r="D49" s="211"/>
      <c r="E49" s="211"/>
      <c r="F49" s="211"/>
      <c r="G49" s="212"/>
      <c r="H49" s="213" t="s">
        <v>67</v>
      </c>
      <c r="I49" s="214"/>
    </row>
    <row r="50" spans="1:32" x14ac:dyDescent="0.25">
      <c r="A50" s="221" t="s">
        <v>45</v>
      </c>
      <c r="B50" s="222"/>
      <c r="C50" s="222"/>
      <c r="D50" s="222"/>
      <c r="E50" s="222"/>
      <c r="F50" s="222"/>
      <c r="G50" s="222"/>
      <c r="H50" s="94" t="s">
        <v>9</v>
      </c>
      <c r="I50" s="58" t="s">
        <v>24</v>
      </c>
    </row>
    <row r="51" spans="1:32" x14ac:dyDescent="0.25">
      <c r="A51" s="56" t="s">
        <v>0</v>
      </c>
      <c r="B51" s="223" t="s">
        <v>10</v>
      </c>
      <c r="C51" s="223"/>
      <c r="D51" s="223"/>
      <c r="E51" s="223"/>
      <c r="F51" s="223"/>
      <c r="G51" s="223"/>
      <c r="H51" s="14">
        <v>0.2</v>
      </c>
      <c r="I51" s="95">
        <f>H51*($I$46+$H$38)</f>
        <v>836.98535520000007</v>
      </c>
    </row>
    <row r="52" spans="1:32" x14ac:dyDescent="0.25">
      <c r="A52" s="56" t="s">
        <v>1</v>
      </c>
      <c r="B52" s="223" t="s">
        <v>11</v>
      </c>
      <c r="C52" s="223"/>
      <c r="D52" s="223"/>
      <c r="E52" s="223"/>
      <c r="F52" s="223"/>
      <c r="G52" s="223"/>
      <c r="H52" s="14">
        <v>1.4999999999999999E-2</v>
      </c>
      <c r="I52" s="95">
        <f t="shared" ref="I52:I58" si="0">H52*($I$46+$H$38)</f>
        <v>62.773901639999998</v>
      </c>
    </row>
    <row r="53" spans="1:32" x14ac:dyDescent="0.25">
      <c r="A53" s="56" t="s">
        <v>3</v>
      </c>
      <c r="B53" s="223" t="s">
        <v>12</v>
      </c>
      <c r="C53" s="223"/>
      <c r="D53" s="223"/>
      <c r="E53" s="223"/>
      <c r="F53" s="223"/>
      <c r="G53" s="223"/>
      <c r="H53" s="14">
        <v>0.01</v>
      </c>
      <c r="I53" s="95">
        <f t="shared" si="0"/>
        <v>41.849267760000004</v>
      </c>
    </row>
    <row r="54" spans="1:32" x14ac:dyDescent="0.25">
      <c r="A54" s="56" t="s">
        <v>5</v>
      </c>
      <c r="B54" s="223" t="s">
        <v>13</v>
      </c>
      <c r="C54" s="223"/>
      <c r="D54" s="223"/>
      <c r="E54" s="223"/>
      <c r="F54" s="223"/>
      <c r="G54" s="223"/>
      <c r="H54" s="14">
        <v>2E-3</v>
      </c>
      <c r="I54" s="95">
        <f t="shared" si="0"/>
        <v>8.3698535520000004</v>
      </c>
    </row>
    <row r="55" spans="1:32" x14ac:dyDescent="0.25">
      <c r="A55" s="56" t="s">
        <v>27</v>
      </c>
      <c r="B55" s="223" t="s">
        <v>14</v>
      </c>
      <c r="C55" s="223"/>
      <c r="D55" s="223"/>
      <c r="E55" s="223"/>
      <c r="F55" s="223"/>
      <c r="G55" s="223"/>
      <c r="H55" s="14">
        <v>2.5000000000000001E-2</v>
      </c>
      <c r="I55" s="95">
        <f t="shared" si="0"/>
        <v>104.62316940000001</v>
      </c>
    </row>
    <row r="56" spans="1:32" x14ac:dyDescent="0.25">
      <c r="A56" s="56" t="s">
        <v>28</v>
      </c>
      <c r="B56" s="223" t="s">
        <v>16</v>
      </c>
      <c r="C56" s="223"/>
      <c r="D56" s="223"/>
      <c r="E56" s="223"/>
      <c r="F56" s="223"/>
      <c r="G56" s="223"/>
      <c r="H56" s="14">
        <v>6.0000000000000001E-3</v>
      </c>
      <c r="I56" s="95">
        <f t="shared" si="0"/>
        <v>25.109560656000003</v>
      </c>
    </row>
    <row r="57" spans="1:32" s="2" customFormat="1" x14ac:dyDescent="0.25">
      <c r="A57" s="54" t="s">
        <v>31</v>
      </c>
      <c r="B57" s="166" t="s">
        <v>204</v>
      </c>
      <c r="C57" s="166"/>
      <c r="D57" s="166"/>
      <c r="E57" s="166"/>
      <c r="F57" s="166"/>
      <c r="G57" s="166"/>
      <c r="H57" s="126">
        <v>3.1283999999999999E-2</v>
      </c>
      <c r="I57" s="101">
        <f t="shared" si="0"/>
        <v>130.921249260384</v>
      </c>
    </row>
    <row r="58" spans="1:32" x14ac:dyDescent="0.25">
      <c r="A58" s="56" t="s">
        <v>32</v>
      </c>
      <c r="B58" s="223" t="s">
        <v>15</v>
      </c>
      <c r="C58" s="223"/>
      <c r="D58" s="223"/>
      <c r="E58" s="223"/>
      <c r="F58" s="223"/>
      <c r="G58" s="223"/>
      <c r="H58" s="14">
        <v>0.08</v>
      </c>
      <c r="I58" s="95">
        <f t="shared" si="0"/>
        <v>334.79414208000003</v>
      </c>
    </row>
    <row r="59" spans="1:32" x14ac:dyDescent="0.25">
      <c r="A59" s="217" t="s">
        <v>62</v>
      </c>
      <c r="B59" s="218"/>
      <c r="C59" s="218"/>
      <c r="D59" s="218"/>
      <c r="E59" s="218"/>
      <c r="F59" s="218"/>
      <c r="G59" s="218"/>
      <c r="H59" s="15">
        <f>SUM(H51:H58)</f>
        <v>0.36928400000000006</v>
      </c>
      <c r="I59" s="61">
        <f>SUM(I51:I58)</f>
        <v>1545.4264995483841</v>
      </c>
    </row>
    <row r="60" spans="1:32" x14ac:dyDescent="0.25">
      <c r="A60" s="227"/>
      <c r="B60" s="228"/>
      <c r="C60" s="228"/>
      <c r="D60" s="228"/>
      <c r="E60" s="228"/>
      <c r="F60" s="228"/>
      <c r="G60" s="228"/>
      <c r="H60" s="228"/>
      <c r="I60" s="229"/>
    </row>
    <row r="61" spans="1:32" x14ac:dyDescent="0.25">
      <c r="A61" s="230" t="s">
        <v>78</v>
      </c>
      <c r="B61" s="231"/>
      <c r="C61" s="231"/>
      <c r="D61" s="231"/>
      <c r="E61" s="231"/>
      <c r="F61" s="231"/>
      <c r="G61" s="231"/>
      <c r="H61" s="231"/>
      <c r="I61" s="232"/>
    </row>
    <row r="62" spans="1:32" x14ac:dyDescent="0.25">
      <c r="A62" s="233" t="s">
        <v>21</v>
      </c>
      <c r="B62" s="234"/>
      <c r="C62" s="234"/>
      <c r="D62" s="234"/>
      <c r="E62" s="234"/>
      <c r="F62" s="234"/>
      <c r="G62" s="234"/>
      <c r="H62" s="234" t="s">
        <v>67</v>
      </c>
      <c r="I62" s="235"/>
    </row>
    <row r="63" spans="1:32" x14ac:dyDescent="0.25">
      <c r="A63" s="56" t="s">
        <v>0</v>
      </c>
      <c r="B63" s="223" t="s">
        <v>8</v>
      </c>
      <c r="C63" s="223"/>
      <c r="D63" s="223"/>
      <c r="E63" s="223"/>
      <c r="F63" s="223"/>
      <c r="G63" s="223"/>
      <c r="H63" s="241">
        <v>0</v>
      </c>
      <c r="I63" s="242"/>
      <c r="AE63" s="3"/>
      <c r="AF63" s="3"/>
    </row>
    <row r="64" spans="1:32" s="2" customFormat="1" x14ac:dyDescent="0.25">
      <c r="A64" s="54" t="s">
        <v>1</v>
      </c>
      <c r="B64" s="166" t="s">
        <v>35</v>
      </c>
      <c r="C64" s="166"/>
      <c r="D64" s="166"/>
      <c r="E64" s="166"/>
      <c r="F64" s="166"/>
      <c r="G64" s="166"/>
      <c r="H64" s="241">
        <v>505.99</v>
      </c>
      <c r="I64" s="242"/>
    </row>
    <row r="65" spans="1:9" s="2" customFormat="1" x14ac:dyDescent="0.25">
      <c r="A65" s="54" t="s">
        <v>3</v>
      </c>
      <c r="B65" s="166" t="s">
        <v>57</v>
      </c>
      <c r="C65" s="166"/>
      <c r="D65" s="166"/>
      <c r="E65" s="166"/>
      <c r="F65" s="166"/>
      <c r="G65" s="166"/>
      <c r="H65" s="241">
        <v>0</v>
      </c>
      <c r="I65" s="242"/>
    </row>
    <row r="66" spans="1:9" s="2" customFormat="1" x14ac:dyDescent="0.25">
      <c r="A66" s="54" t="s">
        <v>5</v>
      </c>
      <c r="B66" s="166" t="s">
        <v>56</v>
      </c>
      <c r="C66" s="166"/>
      <c r="D66" s="166"/>
      <c r="E66" s="166"/>
      <c r="F66" s="166"/>
      <c r="G66" s="166"/>
      <c r="H66" s="241">
        <v>60.75</v>
      </c>
      <c r="I66" s="242"/>
    </row>
    <row r="67" spans="1:9" s="2" customFormat="1" x14ac:dyDescent="0.25">
      <c r="A67" s="54" t="s">
        <v>27</v>
      </c>
      <c r="B67" s="166" t="s">
        <v>20</v>
      </c>
      <c r="C67" s="166"/>
      <c r="D67" s="166"/>
      <c r="E67" s="166"/>
      <c r="F67" s="166"/>
      <c r="G67" s="166"/>
      <c r="H67" s="241">
        <v>4.6100000000000003</v>
      </c>
      <c r="I67" s="242"/>
    </row>
    <row r="68" spans="1:9" x14ac:dyDescent="0.25">
      <c r="A68" s="57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217" t="s">
        <v>62</v>
      </c>
      <c r="B69" s="218"/>
      <c r="C69" s="218"/>
      <c r="D69" s="218"/>
      <c r="E69" s="218"/>
      <c r="F69" s="218"/>
      <c r="G69" s="218"/>
      <c r="H69" s="219">
        <f>SUM(H63:I68)</f>
        <v>571.35</v>
      </c>
      <c r="I69" s="220"/>
    </row>
    <row r="70" spans="1:9" x14ac:dyDescent="0.25">
      <c r="A70" s="227"/>
      <c r="B70" s="228"/>
      <c r="C70" s="228"/>
      <c r="D70" s="228"/>
      <c r="E70" s="228"/>
      <c r="F70" s="228"/>
      <c r="G70" s="228"/>
      <c r="H70" s="228"/>
      <c r="I70" s="229"/>
    </row>
    <row r="71" spans="1:9" x14ac:dyDescent="0.25">
      <c r="A71" s="230" t="s">
        <v>79</v>
      </c>
      <c r="B71" s="231"/>
      <c r="C71" s="231"/>
      <c r="D71" s="231"/>
      <c r="E71" s="231"/>
      <c r="F71" s="231"/>
      <c r="G71" s="231"/>
      <c r="H71" s="231"/>
      <c r="I71" s="232"/>
    </row>
    <row r="72" spans="1:9" x14ac:dyDescent="0.25">
      <c r="A72" s="233" t="s">
        <v>21</v>
      </c>
      <c r="B72" s="234"/>
      <c r="C72" s="234"/>
      <c r="D72" s="234"/>
      <c r="E72" s="234"/>
      <c r="F72" s="234"/>
      <c r="G72" s="234"/>
      <c r="H72" s="234" t="s">
        <v>67</v>
      </c>
      <c r="I72" s="235"/>
    </row>
    <row r="73" spans="1:9" x14ac:dyDescent="0.25">
      <c r="A73" s="221" t="s">
        <v>45</v>
      </c>
      <c r="B73" s="222"/>
      <c r="C73" s="222"/>
      <c r="D73" s="222"/>
      <c r="E73" s="222"/>
      <c r="F73" s="222"/>
      <c r="G73" s="222"/>
      <c r="H73" s="94" t="s">
        <v>9</v>
      </c>
      <c r="I73" s="58" t="s">
        <v>24</v>
      </c>
    </row>
    <row r="74" spans="1:9" x14ac:dyDescent="0.25">
      <c r="A74" s="62" t="s">
        <v>80</v>
      </c>
      <c r="B74" s="184" t="s">
        <v>81</v>
      </c>
      <c r="C74" s="185"/>
      <c r="D74" s="185"/>
      <c r="E74" s="185"/>
      <c r="F74" s="185"/>
      <c r="G74" s="186"/>
      <c r="H74" s="16">
        <f>H46</f>
        <v>0.19440000000000002</v>
      </c>
      <c r="I74" s="59">
        <f>I46</f>
        <v>681.13677600000005</v>
      </c>
    </row>
    <row r="75" spans="1:9" x14ac:dyDescent="0.25">
      <c r="A75" s="62" t="s">
        <v>82</v>
      </c>
      <c r="B75" s="184" t="s">
        <v>83</v>
      </c>
      <c r="C75" s="185"/>
      <c r="D75" s="185"/>
      <c r="E75" s="185"/>
      <c r="F75" s="185"/>
      <c r="G75" s="186"/>
      <c r="H75" s="16">
        <f>H59</f>
        <v>0.36928400000000006</v>
      </c>
      <c r="I75" s="59">
        <f>I59</f>
        <v>1545.4264995483841</v>
      </c>
    </row>
    <row r="76" spans="1:9" x14ac:dyDescent="0.25">
      <c r="A76" s="62" t="s">
        <v>84</v>
      </c>
      <c r="B76" s="184" t="s">
        <v>85</v>
      </c>
      <c r="C76" s="185"/>
      <c r="D76" s="185"/>
      <c r="E76" s="185"/>
      <c r="F76" s="185"/>
      <c r="G76" s="186"/>
      <c r="H76" s="11"/>
      <c r="I76" s="59">
        <f>H69</f>
        <v>571.35</v>
      </c>
    </row>
    <row r="77" spans="1:9" x14ac:dyDescent="0.25">
      <c r="A77" s="217" t="s">
        <v>62</v>
      </c>
      <c r="B77" s="218"/>
      <c r="C77" s="218"/>
      <c r="D77" s="218"/>
      <c r="E77" s="218"/>
      <c r="F77" s="218"/>
      <c r="G77" s="218"/>
      <c r="H77" s="11"/>
      <c r="I77" s="60">
        <f>SUM(I74:I76)</f>
        <v>2797.9132755483838</v>
      </c>
    </row>
    <row r="78" spans="1:9" ht="16.5" thickBot="1" x14ac:dyDescent="0.3">
      <c r="A78" s="243"/>
      <c r="B78" s="244"/>
      <c r="C78" s="244"/>
      <c r="D78" s="244"/>
      <c r="E78" s="244"/>
      <c r="F78" s="244"/>
      <c r="G78" s="244"/>
      <c r="H78" s="244"/>
      <c r="I78" s="245"/>
    </row>
    <row r="79" spans="1:9" ht="16.5" thickBot="1" x14ac:dyDescent="0.3">
      <c r="A79" s="191" t="s">
        <v>86</v>
      </c>
      <c r="B79" s="192"/>
      <c r="C79" s="192"/>
      <c r="D79" s="192"/>
      <c r="E79" s="192"/>
      <c r="F79" s="192"/>
      <c r="G79" s="192"/>
      <c r="H79" s="192"/>
      <c r="I79" s="193"/>
    </row>
    <row r="80" spans="1:9" x14ac:dyDescent="0.25">
      <c r="A80" s="181" t="s">
        <v>21</v>
      </c>
      <c r="B80" s="182"/>
      <c r="C80" s="182"/>
      <c r="D80" s="182"/>
      <c r="E80" s="182"/>
      <c r="F80" s="182"/>
      <c r="G80" s="182"/>
      <c r="H80" s="182" t="s">
        <v>67</v>
      </c>
      <c r="I80" s="183"/>
    </row>
    <row r="81" spans="1:32" x14ac:dyDescent="0.25">
      <c r="A81" s="221" t="s">
        <v>45</v>
      </c>
      <c r="B81" s="222"/>
      <c r="C81" s="222"/>
      <c r="D81" s="222"/>
      <c r="E81" s="222"/>
      <c r="F81" s="222"/>
      <c r="G81" s="222"/>
      <c r="H81" s="94" t="s">
        <v>9</v>
      </c>
      <c r="I81" s="58" t="s">
        <v>24</v>
      </c>
    </row>
    <row r="82" spans="1:32" x14ac:dyDescent="0.25">
      <c r="A82" s="56" t="s">
        <v>0</v>
      </c>
      <c r="B82" s="223" t="s">
        <v>25</v>
      </c>
      <c r="C82" s="223"/>
      <c r="D82" s="223"/>
      <c r="E82" s="223"/>
      <c r="F82" s="223"/>
      <c r="G82" s="223"/>
      <c r="H82" s="12">
        <v>4.1999999999999997E-3</v>
      </c>
      <c r="I82" s="59">
        <f>H82*$H$38</f>
        <v>14.715917999999999</v>
      </c>
    </row>
    <row r="83" spans="1:32" x14ac:dyDescent="0.25">
      <c r="A83" s="56" t="s">
        <v>1</v>
      </c>
      <c r="B83" s="223" t="s">
        <v>36</v>
      </c>
      <c r="C83" s="223"/>
      <c r="D83" s="223"/>
      <c r="E83" s="223"/>
      <c r="F83" s="223"/>
      <c r="G83" s="223"/>
      <c r="H83" s="12">
        <f>8%*H82</f>
        <v>3.3599999999999998E-4</v>
      </c>
      <c r="I83" s="59">
        <f t="shared" ref="I83:I87" si="1">H83*$H$38</f>
        <v>1.17727344</v>
      </c>
    </row>
    <row r="84" spans="1:32" x14ac:dyDescent="0.25">
      <c r="A84" s="56" t="s">
        <v>3</v>
      </c>
      <c r="B84" s="223" t="s">
        <v>69</v>
      </c>
      <c r="C84" s="223"/>
      <c r="D84" s="223"/>
      <c r="E84" s="223"/>
      <c r="F84" s="223"/>
      <c r="G84" s="223"/>
      <c r="H84" s="12">
        <v>3.4799999999999998E-2</v>
      </c>
      <c r="I84" s="59">
        <f t="shared" si="1"/>
        <v>121.93189199999999</v>
      </c>
    </row>
    <row r="85" spans="1:32" x14ac:dyDescent="0.25">
      <c r="A85" s="56" t="s">
        <v>5</v>
      </c>
      <c r="B85" s="223" t="s">
        <v>26</v>
      </c>
      <c r="C85" s="223"/>
      <c r="D85" s="223"/>
      <c r="E85" s="223"/>
      <c r="F85" s="223"/>
      <c r="G85" s="223"/>
      <c r="H85" s="12">
        <v>1.9400000000000001E-2</v>
      </c>
      <c r="I85" s="59">
        <f t="shared" si="1"/>
        <v>67.973526000000007</v>
      </c>
    </row>
    <row r="86" spans="1:32" x14ac:dyDescent="0.25">
      <c r="A86" s="56" t="s">
        <v>27</v>
      </c>
      <c r="B86" s="246" t="s">
        <v>87</v>
      </c>
      <c r="C86" s="246"/>
      <c r="D86" s="246"/>
      <c r="E86" s="246"/>
      <c r="F86" s="246"/>
      <c r="G86" s="246"/>
      <c r="H86" s="12">
        <f>H85*H59</f>
        <v>7.1641096000000012E-3</v>
      </c>
      <c r="I86" s="59">
        <f t="shared" si="1"/>
        <v>25.101535575384005</v>
      </c>
    </row>
    <row r="87" spans="1:32" x14ac:dyDescent="0.25">
      <c r="A87" s="56" t="s">
        <v>28</v>
      </c>
      <c r="B87" s="223" t="s">
        <v>60</v>
      </c>
      <c r="C87" s="223"/>
      <c r="D87" s="223"/>
      <c r="E87" s="223"/>
      <c r="F87" s="223"/>
      <c r="G87" s="223"/>
      <c r="H87" s="119">
        <f>8%*40%*H85</f>
        <v>6.2080000000000002E-4</v>
      </c>
      <c r="I87" s="59">
        <f t="shared" si="1"/>
        <v>2.1751528320000002</v>
      </c>
    </row>
    <row r="88" spans="1:32" x14ac:dyDescent="0.25">
      <c r="A88" s="217" t="s">
        <v>62</v>
      </c>
      <c r="B88" s="218"/>
      <c r="C88" s="218"/>
      <c r="D88" s="218"/>
      <c r="E88" s="218"/>
      <c r="F88" s="218"/>
      <c r="G88" s="218"/>
      <c r="H88" s="17">
        <f>SUM(H82:H87)</f>
        <v>6.6520909599999997E-2</v>
      </c>
      <c r="I88" s="60">
        <f>SUM(I82:I87)</f>
        <v>233.07529784738401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247" t="s">
        <v>133</v>
      </c>
      <c r="B90" s="248"/>
      <c r="C90" s="248"/>
      <c r="D90" s="248"/>
      <c r="E90" s="248"/>
      <c r="F90" s="248"/>
      <c r="G90" s="248"/>
      <c r="H90" s="80"/>
      <c r="I90" s="81">
        <f>$I$88+$I$77+$H$38</f>
        <v>6534.778573395768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91" t="s">
        <v>88</v>
      </c>
      <c r="B91" s="192"/>
      <c r="C91" s="192"/>
      <c r="D91" s="192"/>
      <c r="E91" s="192"/>
      <c r="F91" s="192"/>
      <c r="G91" s="192"/>
      <c r="H91" s="192"/>
      <c r="I91" s="19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49" t="s">
        <v>89</v>
      </c>
      <c r="B92" s="250"/>
      <c r="C92" s="250"/>
      <c r="D92" s="250"/>
      <c r="E92" s="250"/>
      <c r="F92" s="250"/>
      <c r="G92" s="250"/>
      <c r="H92" s="250"/>
      <c r="I92" s="25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33" t="s">
        <v>21</v>
      </c>
      <c r="B93" s="234"/>
      <c r="C93" s="234"/>
      <c r="D93" s="234"/>
      <c r="E93" s="234"/>
      <c r="F93" s="234"/>
      <c r="G93" s="234"/>
      <c r="H93" s="234" t="s">
        <v>67</v>
      </c>
      <c r="I93" s="23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21" t="s">
        <v>45</v>
      </c>
      <c r="B94" s="222"/>
      <c r="C94" s="222"/>
      <c r="D94" s="222"/>
      <c r="E94" s="222"/>
      <c r="F94" s="222"/>
      <c r="G94" s="222"/>
      <c r="H94" s="94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223" t="s">
        <v>90</v>
      </c>
      <c r="C95" s="223"/>
      <c r="D95" s="223"/>
      <c r="E95" s="223"/>
      <c r="F95" s="223"/>
      <c r="G95" s="223"/>
      <c r="H95" s="12">
        <v>9.2999999999999992E-3</v>
      </c>
      <c r="I95" s="59">
        <f>H95*I90</f>
        <v>60.773440732580639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223" t="s">
        <v>91</v>
      </c>
      <c r="C96" s="223"/>
      <c r="D96" s="223"/>
      <c r="E96" s="223"/>
      <c r="F96" s="223"/>
      <c r="G96" s="223"/>
      <c r="H96" s="12">
        <v>2.8E-3</v>
      </c>
      <c r="I96" s="59">
        <f>H96*I90</f>
        <v>18.297380005508149</v>
      </c>
    </row>
    <row r="97" spans="1:9" x14ac:dyDescent="0.25">
      <c r="A97" s="56" t="s">
        <v>3</v>
      </c>
      <c r="B97" s="223" t="s">
        <v>92</v>
      </c>
      <c r="C97" s="223"/>
      <c r="D97" s="223"/>
      <c r="E97" s="223"/>
      <c r="F97" s="223"/>
      <c r="G97" s="223"/>
      <c r="H97" s="12">
        <v>2.0000000000000001E-4</v>
      </c>
      <c r="I97" s="59">
        <f>H97*I90</f>
        <v>1.3069557146791537</v>
      </c>
    </row>
    <row r="98" spans="1:9" x14ac:dyDescent="0.25">
      <c r="A98" s="56" t="s">
        <v>5</v>
      </c>
      <c r="B98" s="223" t="s">
        <v>93</v>
      </c>
      <c r="C98" s="223"/>
      <c r="D98" s="223"/>
      <c r="E98" s="223"/>
      <c r="F98" s="223"/>
      <c r="G98" s="223"/>
      <c r="H98" s="12">
        <v>3.3E-3</v>
      </c>
      <c r="I98" s="59">
        <f>H98*I90</f>
        <v>21.564769292206034</v>
      </c>
    </row>
    <row r="99" spans="1:9" x14ac:dyDescent="0.25">
      <c r="A99" s="56" t="s">
        <v>27</v>
      </c>
      <c r="B99" s="223" t="s">
        <v>94</v>
      </c>
      <c r="C99" s="223"/>
      <c r="D99" s="223"/>
      <c r="E99" s="223"/>
      <c r="F99" s="223"/>
      <c r="G99" s="223"/>
      <c r="H99" s="12">
        <v>6.9999999999999999E-4</v>
      </c>
      <c r="I99" s="59">
        <f>H99*I90</f>
        <v>4.5743450013770373</v>
      </c>
    </row>
    <row r="100" spans="1:9" x14ac:dyDescent="0.25">
      <c r="A100" s="56" t="s">
        <v>28</v>
      </c>
      <c r="B100" s="223" t="s">
        <v>59</v>
      </c>
      <c r="C100" s="223"/>
      <c r="D100" s="223"/>
      <c r="E100" s="223"/>
      <c r="F100" s="223"/>
      <c r="G100" s="223"/>
      <c r="H100" s="12">
        <v>1.3899999999999999E-2</v>
      </c>
      <c r="I100" s="59">
        <f>H100*I90</f>
        <v>90.833422170201175</v>
      </c>
    </row>
    <row r="101" spans="1:9" x14ac:dyDescent="0.25">
      <c r="A101" s="217" t="s">
        <v>62</v>
      </c>
      <c r="B101" s="218"/>
      <c r="C101" s="218"/>
      <c r="D101" s="218"/>
      <c r="E101" s="218"/>
      <c r="F101" s="218"/>
      <c r="G101" s="218"/>
      <c r="H101" s="17">
        <f>SUM(H95:H100)</f>
        <v>3.0199999999999998E-2</v>
      </c>
      <c r="I101" s="60">
        <f>SUM(I95:I100)</f>
        <v>197.35031291655218</v>
      </c>
    </row>
    <row r="102" spans="1:9" x14ac:dyDescent="0.25">
      <c r="A102" s="252"/>
      <c r="B102" s="253"/>
      <c r="C102" s="253"/>
      <c r="D102" s="253"/>
      <c r="E102" s="253"/>
      <c r="F102" s="253"/>
      <c r="G102" s="253"/>
      <c r="H102" s="253"/>
      <c r="I102" s="254"/>
    </row>
    <row r="103" spans="1:9" x14ac:dyDescent="0.25">
      <c r="A103" s="230" t="s">
        <v>95</v>
      </c>
      <c r="B103" s="231"/>
      <c r="C103" s="231"/>
      <c r="D103" s="231"/>
      <c r="E103" s="231"/>
      <c r="F103" s="231"/>
      <c r="G103" s="231"/>
      <c r="H103" s="231"/>
      <c r="I103" s="232"/>
    </row>
    <row r="104" spans="1:9" x14ac:dyDescent="0.25">
      <c r="A104" s="233" t="s">
        <v>21</v>
      </c>
      <c r="B104" s="234"/>
      <c r="C104" s="234"/>
      <c r="D104" s="234"/>
      <c r="E104" s="234"/>
      <c r="F104" s="234"/>
      <c r="G104" s="234"/>
      <c r="H104" s="234" t="s">
        <v>67</v>
      </c>
      <c r="I104" s="235"/>
    </row>
    <row r="105" spans="1:9" x14ac:dyDescent="0.25">
      <c r="A105" s="221" t="s">
        <v>96</v>
      </c>
      <c r="B105" s="222"/>
      <c r="C105" s="222"/>
      <c r="D105" s="222"/>
      <c r="E105" s="222"/>
      <c r="F105" s="222"/>
      <c r="G105" s="222"/>
      <c r="H105" s="94" t="s">
        <v>9</v>
      </c>
      <c r="I105" s="58" t="s">
        <v>24</v>
      </c>
    </row>
    <row r="106" spans="1:9" s="2" customFormat="1" x14ac:dyDescent="0.25">
      <c r="A106" s="54" t="s">
        <v>0</v>
      </c>
      <c r="B106" s="166" t="s">
        <v>97</v>
      </c>
      <c r="C106" s="166"/>
      <c r="D106" s="166"/>
      <c r="E106" s="166"/>
      <c r="F106" s="166"/>
      <c r="G106" s="166"/>
      <c r="H106" s="5" t="s">
        <v>116</v>
      </c>
      <c r="I106" s="64">
        <v>0</v>
      </c>
    </row>
    <row r="107" spans="1:9" x14ac:dyDescent="0.25">
      <c r="A107" s="217" t="s">
        <v>62</v>
      </c>
      <c r="B107" s="218"/>
      <c r="C107" s="218"/>
      <c r="D107" s="218"/>
      <c r="E107" s="218"/>
      <c r="F107" s="218"/>
      <c r="G107" s="218"/>
      <c r="H107" s="94"/>
      <c r="I107" s="60">
        <f>SUM(I106)</f>
        <v>0</v>
      </c>
    </row>
    <row r="108" spans="1:9" x14ac:dyDescent="0.25">
      <c r="A108" s="252"/>
      <c r="B108" s="253"/>
      <c r="C108" s="253"/>
      <c r="D108" s="253"/>
      <c r="E108" s="253"/>
      <c r="F108" s="253"/>
      <c r="G108" s="253"/>
      <c r="H108" s="253"/>
      <c r="I108" s="254"/>
    </row>
    <row r="109" spans="1:9" x14ac:dyDescent="0.25">
      <c r="A109" s="230" t="s">
        <v>139</v>
      </c>
      <c r="B109" s="231"/>
      <c r="C109" s="231"/>
      <c r="D109" s="231"/>
      <c r="E109" s="231"/>
      <c r="F109" s="231"/>
      <c r="G109" s="231"/>
      <c r="H109" s="231"/>
      <c r="I109" s="232"/>
    </row>
    <row r="110" spans="1:9" x14ac:dyDescent="0.25">
      <c r="A110" s="217" t="s">
        <v>21</v>
      </c>
      <c r="B110" s="218"/>
      <c r="C110" s="218"/>
      <c r="D110" s="218"/>
      <c r="E110" s="218"/>
      <c r="F110" s="218"/>
      <c r="G110" s="218"/>
      <c r="H110" s="234" t="s">
        <v>67</v>
      </c>
      <c r="I110" s="235"/>
    </row>
    <row r="111" spans="1:9" x14ac:dyDescent="0.25">
      <c r="A111" s="221" t="s">
        <v>45</v>
      </c>
      <c r="B111" s="222"/>
      <c r="C111" s="222"/>
      <c r="D111" s="222"/>
      <c r="E111" s="222"/>
      <c r="F111" s="222"/>
      <c r="G111" s="222"/>
      <c r="H111" s="94" t="s">
        <v>9</v>
      </c>
      <c r="I111" s="58" t="s">
        <v>24</v>
      </c>
    </row>
    <row r="112" spans="1:9" x14ac:dyDescent="0.25">
      <c r="A112" s="56" t="s">
        <v>37</v>
      </c>
      <c r="B112" s="184" t="s">
        <v>98</v>
      </c>
      <c r="C112" s="185"/>
      <c r="D112" s="185"/>
      <c r="E112" s="185"/>
      <c r="F112" s="185"/>
      <c r="G112" s="186"/>
      <c r="H112" s="16">
        <f>H101</f>
        <v>3.0199999999999998E-2</v>
      </c>
      <c r="I112" s="65">
        <f>I101</f>
        <v>197.35031291655218</v>
      </c>
    </row>
    <row r="113" spans="1:32" x14ac:dyDescent="0.25">
      <c r="A113" s="56" t="s">
        <v>38</v>
      </c>
      <c r="B113" s="184" t="s">
        <v>52</v>
      </c>
      <c r="C113" s="185"/>
      <c r="D113" s="185"/>
      <c r="E113" s="185"/>
      <c r="F113" s="185"/>
      <c r="G113" s="186"/>
      <c r="H113" s="11"/>
      <c r="I113" s="65">
        <f>I107</f>
        <v>0</v>
      </c>
    </row>
    <row r="114" spans="1:32" x14ac:dyDescent="0.25">
      <c r="A114" s="210" t="s">
        <v>62</v>
      </c>
      <c r="B114" s="211"/>
      <c r="C114" s="211"/>
      <c r="D114" s="211"/>
      <c r="E114" s="211"/>
      <c r="F114" s="211"/>
      <c r="G114" s="212"/>
      <c r="H114" s="94"/>
      <c r="I114" s="66">
        <f>SUM(I112:I113)</f>
        <v>197.35031291655218</v>
      </c>
    </row>
    <row r="115" spans="1:32" ht="16.5" thickBot="1" x14ac:dyDescent="0.3">
      <c r="A115" s="255"/>
      <c r="B115" s="256"/>
      <c r="C115" s="256"/>
      <c r="D115" s="256"/>
      <c r="E115" s="256"/>
      <c r="F115" s="256"/>
      <c r="G115" s="256"/>
      <c r="H115" s="256"/>
      <c r="I115" s="257"/>
    </row>
    <row r="116" spans="1:32" ht="16.5" thickBot="1" x14ac:dyDescent="0.3">
      <c r="A116" s="191" t="s">
        <v>99</v>
      </c>
      <c r="B116" s="192"/>
      <c r="C116" s="192"/>
      <c r="D116" s="192"/>
      <c r="E116" s="192"/>
      <c r="F116" s="192"/>
      <c r="G116" s="192"/>
      <c r="H116" s="192"/>
      <c r="I116" s="193"/>
    </row>
    <row r="117" spans="1:32" x14ac:dyDescent="0.25">
      <c r="A117" s="181" t="s">
        <v>21</v>
      </c>
      <c r="B117" s="182"/>
      <c r="C117" s="182"/>
      <c r="D117" s="182"/>
      <c r="E117" s="182"/>
      <c r="F117" s="182"/>
      <c r="G117" s="182"/>
      <c r="H117" s="182" t="s">
        <v>67</v>
      </c>
      <c r="I117" s="183"/>
    </row>
    <row r="118" spans="1:32" x14ac:dyDescent="0.25">
      <c r="A118" s="56" t="s">
        <v>0</v>
      </c>
      <c r="B118" s="223" t="s">
        <v>58</v>
      </c>
      <c r="C118" s="223"/>
      <c r="D118" s="223"/>
      <c r="E118" s="223"/>
      <c r="F118" s="223"/>
      <c r="G118" s="223"/>
      <c r="H118" s="236">
        <v>36.69</v>
      </c>
      <c r="I118" s="237"/>
    </row>
    <row r="119" spans="1:32" x14ac:dyDescent="0.25">
      <c r="A119" s="56" t="s">
        <v>1</v>
      </c>
      <c r="B119" s="223" t="s">
        <v>100</v>
      </c>
      <c r="C119" s="223"/>
      <c r="D119" s="223"/>
      <c r="E119" s="223"/>
      <c r="F119" s="223"/>
      <c r="G119" s="223"/>
      <c r="H119" s="236"/>
      <c r="I119" s="237"/>
    </row>
    <row r="120" spans="1:32" x14ac:dyDescent="0.25">
      <c r="A120" s="56" t="s">
        <v>3</v>
      </c>
      <c r="B120" s="223" t="s">
        <v>101</v>
      </c>
      <c r="C120" s="223"/>
      <c r="D120" s="223"/>
      <c r="E120" s="223"/>
      <c r="F120" s="223"/>
      <c r="G120" s="223"/>
      <c r="H120" s="236"/>
      <c r="I120" s="237"/>
    </row>
    <row r="121" spans="1:32" x14ac:dyDescent="0.25">
      <c r="A121" s="56" t="s">
        <v>5</v>
      </c>
      <c r="B121" s="223" t="s">
        <v>66</v>
      </c>
      <c r="C121" s="223"/>
      <c r="D121" s="223"/>
      <c r="E121" s="223"/>
      <c r="F121" s="223"/>
      <c r="G121" s="223"/>
      <c r="H121" s="236">
        <v>3.87</v>
      </c>
      <c r="I121" s="237"/>
    </row>
    <row r="122" spans="1:32" x14ac:dyDescent="0.25">
      <c r="A122" s="210" t="s">
        <v>62</v>
      </c>
      <c r="B122" s="211"/>
      <c r="C122" s="211"/>
      <c r="D122" s="211"/>
      <c r="E122" s="211"/>
      <c r="F122" s="211"/>
      <c r="G122" s="212"/>
      <c r="H122" s="219">
        <f>SUM(H118:I121)</f>
        <v>40.559999999999995</v>
      </c>
      <c r="I122" s="220"/>
    </row>
    <row r="123" spans="1:32" x14ac:dyDescent="0.25">
      <c r="A123" s="93"/>
      <c r="B123" s="211"/>
      <c r="C123" s="211"/>
      <c r="D123" s="211"/>
      <c r="E123" s="211"/>
      <c r="F123" s="211"/>
      <c r="G123" s="211"/>
      <c r="H123" s="211"/>
      <c r="I123" s="214"/>
    </row>
    <row r="124" spans="1:32" s="18" customFormat="1" ht="16.5" thickBot="1" x14ac:dyDescent="0.3">
      <c r="A124" s="247" t="s">
        <v>134</v>
      </c>
      <c r="B124" s="248"/>
      <c r="C124" s="248"/>
      <c r="D124" s="248"/>
      <c r="E124" s="248"/>
      <c r="F124" s="248"/>
      <c r="G124" s="248"/>
      <c r="H124" s="80"/>
      <c r="I124" s="81">
        <f>$I$88+$I$77+$H$38+$I$114+$H$122</f>
        <v>6772.6888863123204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91" t="s">
        <v>102</v>
      </c>
      <c r="B125" s="192"/>
      <c r="C125" s="192"/>
      <c r="D125" s="192"/>
      <c r="E125" s="192"/>
      <c r="F125" s="192"/>
      <c r="G125" s="192"/>
      <c r="H125" s="192"/>
      <c r="I125" s="193"/>
    </row>
    <row r="126" spans="1:32" x14ac:dyDescent="0.25">
      <c r="A126" s="306" t="s">
        <v>21</v>
      </c>
      <c r="B126" s="150"/>
      <c r="C126" s="150"/>
      <c r="D126" s="150"/>
      <c r="E126" s="150"/>
      <c r="F126" s="150"/>
      <c r="G126" s="150"/>
      <c r="H126" s="150" t="s">
        <v>67</v>
      </c>
      <c r="I126" s="151"/>
    </row>
    <row r="127" spans="1:32" x14ac:dyDescent="0.25">
      <c r="A127" s="138" t="s">
        <v>45</v>
      </c>
      <c r="B127" s="139"/>
      <c r="C127" s="139"/>
      <c r="D127" s="139"/>
      <c r="E127" s="139"/>
      <c r="F127" s="139"/>
      <c r="G127" s="139"/>
      <c r="H127" s="19" t="s">
        <v>9</v>
      </c>
      <c r="I127" s="69" t="s">
        <v>24</v>
      </c>
    </row>
    <row r="128" spans="1:32" x14ac:dyDescent="0.25">
      <c r="A128" s="70" t="s">
        <v>0</v>
      </c>
      <c r="B128" s="273" t="s">
        <v>103</v>
      </c>
      <c r="C128" s="274"/>
      <c r="D128" s="274"/>
      <c r="E128" s="274"/>
      <c r="F128" s="274"/>
      <c r="G128" s="275"/>
      <c r="H128" s="6">
        <v>0.01</v>
      </c>
      <c r="I128" s="95">
        <f>H128*$I$124</f>
        <v>67.726888863123207</v>
      </c>
    </row>
    <row r="129" spans="1:32" x14ac:dyDescent="0.25">
      <c r="A129" s="70" t="s">
        <v>1</v>
      </c>
      <c r="B129" s="273" t="s">
        <v>17</v>
      </c>
      <c r="C129" s="274"/>
      <c r="D129" s="274"/>
      <c r="E129" s="274"/>
      <c r="F129" s="274"/>
      <c r="G129" s="275"/>
      <c r="H129" s="6">
        <v>0.01</v>
      </c>
      <c r="I129" s="95">
        <f>H129*($I$128+$I$124)</f>
        <v>68.40415775175444</v>
      </c>
    </row>
    <row r="130" spans="1:32" x14ac:dyDescent="0.25">
      <c r="A130" s="71" t="s">
        <v>3</v>
      </c>
      <c r="B130" s="273" t="s">
        <v>127</v>
      </c>
      <c r="C130" s="281"/>
      <c r="D130" s="281"/>
      <c r="E130" s="281"/>
      <c r="F130" s="281"/>
      <c r="G130" s="282"/>
      <c r="H130" s="6">
        <v>3.6700000000000003E-2</v>
      </c>
      <c r="I130" s="72">
        <f>(SUM($I$124+$I$128+$I$129)*H130)/(100%-(SUM($H$130:$H$132)))</f>
        <v>280.07698170598502</v>
      </c>
    </row>
    <row r="131" spans="1:32" x14ac:dyDescent="0.25">
      <c r="A131" s="71"/>
      <c r="B131" s="300" t="s">
        <v>126</v>
      </c>
      <c r="C131" s="301"/>
      <c r="D131" s="301"/>
      <c r="E131" s="301"/>
      <c r="F131" s="301"/>
      <c r="G131" s="302"/>
      <c r="H131" s="7">
        <v>8.0000000000000002E-3</v>
      </c>
      <c r="I131" s="72">
        <f>(SUM($I$124+$I$128+$I$129)*H131)/(100%-(SUM($H$130:$H$132)))</f>
        <v>61.052203096672471</v>
      </c>
    </row>
    <row r="132" spans="1:32" x14ac:dyDescent="0.25">
      <c r="A132" s="71" t="s">
        <v>5</v>
      </c>
      <c r="B132" s="303" t="s">
        <v>125</v>
      </c>
      <c r="C132" s="304"/>
      <c r="D132" s="304"/>
      <c r="E132" s="304"/>
      <c r="F132" s="304"/>
      <c r="G132" s="305"/>
      <c r="H132" s="8">
        <v>0.05</v>
      </c>
      <c r="I132" s="72">
        <f>(SUM($I$124+$I$128+$I$129)*H132)/(100%-(SUM($H$130:$H$132)))</f>
        <v>381.57626935420296</v>
      </c>
    </row>
    <row r="133" spans="1:32" x14ac:dyDescent="0.25">
      <c r="A133" s="217" t="s">
        <v>62</v>
      </c>
      <c r="B133" s="218"/>
      <c r="C133" s="218"/>
      <c r="D133" s="218"/>
      <c r="E133" s="218"/>
      <c r="F133" s="218"/>
      <c r="G133" s="218"/>
      <c r="H133" s="22">
        <f>SUM(H128:H132)</f>
        <v>0.11470000000000001</v>
      </c>
      <c r="I133" s="73">
        <f>SUM(I128:I132)</f>
        <v>858.8365007717382</v>
      </c>
    </row>
    <row r="134" spans="1:32" ht="16.5" thickBot="1" x14ac:dyDescent="0.3">
      <c r="A134" s="266" t="s">
        <v>135</v>
      </c>
      <c r="B134" s="267"/>
      <c r="C134" s="267"/>
      <c r="D134" s="267"/>
      <c r="E134" s="267"/>
      <c r="F134" s="267"/>
      <c r="G134" s="268"/>
      <c r="H134" s="82">
        <f>(H128+100%)*(H129+100%)/(100%-(SUM(H130:H132)))-100%</f>
        <v>0.12680879266541489</v>
      </c>
      <c r="I134" s="83">
        <f>H134*SUM($I$124)</f>
        <v>858.83650077173877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269" t="s">
        <v>104</v>
      </c>
      <c r="B135" s="270"/>
      <c r="C135" s="270"/>
      <c r="D135" s="270"/>
      <c r="E135" s="270"/>
      <c r="F135" s="270"/>
      <c r="G135" s="270"/>
      <c r="H135" s="270"/>
      <c r="I135" s="271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272" t="s">
        <v>21</v>
      </c>
      <c r="B137" s="158"/>
      <c r="C137" s="158"/>
      <c r="D137" s="158"/>
      <c r="E137" s="158"/>
      <c r="F137" s="158"/>
      <c r="G137" s="158"/>
      <c r="H137" s="158" t="s">
        <v>67</v>
      </c>
      <c r="I137" s="159"/>
    </row>
    <row r="138" spans="1:32" x14ac:dyDescent="0.25">
      <c r="A138" s="74" t="s">
        <v>0</v>
      </c>
      <c r="B138" s="261" t="s">
        <v>106</v>
      </c>
      <c r="C138" s="262"/>
      <c r="D138" s="262"/>
      <c r="E138" s="262"/>
      <c r="F138" s="262"/>
      <c r="G138" s="263"/>
      <c r="H138" s="264">
        <f>H38</f>
        <v>3503.79</v>
      </c>
      <c r="I138" s="265"/>
    </row>
    <row r="139" spans="1:32" x14ac:dyDescent="0.25">
      <c r="A139" s="74" t="s">
        <v>1</v>
      </c>
      <c r="B139" s="261" t="s">
        <v>107</v>
      </c>
      <c r="C139" s="262"/>
      <c r="D139" s="262"/>
      <c r="E139" s="262"/>
      <c r="F139" s="262"/>
      <c r="G139" s="263"/>
      <c r="H139" s="264">
        <f>I77</f>
        <v>2797.9132755483838</v>
      </c>
      <c r="I139" s="265"/>
    </row>
    <row r="140" spans="1:32" x14ac:dyDescent="0.25">
      <c r="A140" s="74" t="s">
        <v>3</v>
      </c>
      <c r="B140" s="261" t="s">
        <v>108</v>
      </c>
      <c r="C140" s="262"/>
      <c r="D140" s="262"/>
      <c r="E140" s="262"/>
      <c r="F140" s="262"/>
      <c r="G140" s="263"/>
      <c r="H140" s="264">
        <f>I88</f>
        <v>233.07529784738401</v>
      </c>
      <c r="I140" s="265"/>
    </row>
    <row r="141" spans="1:32" x14ac:dyDescent="0.25">
      <c r="A141" s="74" t="s">
        <v>5</v>
      </c>
      <c r="B141" s="261" t="s">
        <v>109</v>
      </c>
      <c r="C141" s="262"/>
      <c r="D141" s="262"/>
      <c r="E141" s="262"/>
      <c r="F141" s="262"/>
      <c r="G141" s="263"/>
      <c r="H141" s="264">
        <f>I114</f>
        <v>197.35031291655218</v>
      </c>
      <c r="I141" s="265"/>
    </row>
    <row r="142" spans="1:32" x14ac:dyDescent="0.25">
      <c r="A142" s="74" t="s">
        <v>27</v>
      </c>
      <c r="B142" s="261" t="s">
        <v>110</v>
      </c>
      <c r="C142" s="262"/>
      <c r="D142" s="262"/>
      <c r="E142" s="262"/>
      <c r="F142" s="262"/>
      <c r="G142" s="263"/>
      <c r="H142" s="264">
        <f>H122</f>
        <v>40.559999999999995</v>
      </c>
      <c r="I142" s="265"/>
    </row>
    <row r="143" spans="1:32" x14ac:dyDescent="0.25">
      <c r="A143" s="276" t="s">
        <v>117</v>
      </c>
      <c r="B143" s="277"/>
      <c r="C143" s="277"/>
      <c r="D143" s="277"/>
      <c r="E143" s="277"/>
      <c r="F143" s="277"/>
      <c r="G143" s="278"/>
      <c r="H143" s="279">
        <f>SUM(H138:I142)</f>
        <v>6772.6888863123195</v>
      </c>
      <c r="I143" s="280"/>
    </row>
    <row r="144" spans="1:32" ht="16.5" thickBot="1" x14ac:dyDescent="0.3">
      <c r="A144" s="87" t="s">
        <v>28</v>
      </c>
      <c r="B144" s="258" t="s">
        <v>111</v>
      </c>
      <c r="C144" s="258"/>
      <c r="D144" s="258"/>
      <c r="E144" s="258"/>
      <c r="F144" s="258"/>
      <c r="G144" s="258"/>
      <c r="H144" s="259">
        <f>I133</f>
        <v>858.8365007717382</v>
      </c>
      <c r="I144" s="260"/>
    </row>
    <row r="145" spans="1:32" ht="16.5" thickBot="1" x14ac:dyDescent="0.3">
      <c r="A145" s="89" t="s">
        <v>31</v>
      </c>
      <c r="B145" s="130" t="s">
        <v>196</v>
      </c>
      <c r="C145" s="131"/>
      <c r="D145" s="131"/>
      <c r="E145" s="131"/>
      <c r="F145" s="131"/>
      <c r="G145" s="131"/>
      <c r="H145" s="298">
        <f>H143+H144</f>
        <v>7631.5253870840579</v>
      </c>
      <c r="I145" s="299"/>
    </row>
    <row r="146" spans="1:32" ht="16.5" thickBot="1" x14ac:dyDescent="0.3">
      <c r="A146" s="88" t="s">
        <v>32</v>
      </c>
      <c r="B146" s="290" t="s">
        <v>136</v>
      </c>
      <c r="C146" s="290"/>
      <c r="D146" s="290"/>
      <c r="E146" s="290"/>
      <c r="F146" s="290"/>
      <c r="G146" s="290"/>
      <c r="H146" s="286">
        <f>$E$26</f>
        <v>1</v>
      </c>
      <c r="I146" s="287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0" t="s">
        <v>137</v>
      </c>
      <c r="C147" s="131"/>
      <c r="D147" s="131"/>
      <c r="E147" s="131"/>
      <c r="F147" s="131"/>
      <c r="G147" s="131"/>
      <c r="H147" s="288">
        <f>$H$145*$H$146</f>
        <v>7631.5253870840579</v>
      </c>
      <c r="I147" s="289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283" t="s">
        <v>206</v>
      </c>
      <c r="C150" s="284"/>
      <c r="D150" s="285"/>
      <c r="F150" s="9" t="s">
        <v>197</v>
      </c>
      <c r="G150" s="36"/>
      <c r="H150" s="37">
        <f>H145</f>
        <v>7631.5253870840579</v>
      </c>
      <c r="I150" s="116">
        <v>46.35</v>
      </c>
    </row>
    <row r="151" spans="1:32" s="1" customFormat="1" x14ac:dyDescent="0.25">
      <c r="F151" s="9" t="s">
        <v>200</v>
      </c>
      <c r="G151" s="36"/>
      <c r="H151" s="37">
        <v>7561</v>
      </c>
    </row>
    <row r="152" spans="1:32" s="1" customFormat="1" x14ac:dyDescent="0.25">
      <c r="F152" s="10" t="s">
        <v>199</v>
      </c>
      <c r="G152" s="39"/>
      <c r="H152" s="40">
        <f>H150-H151</f>
        <v>70.525387084057911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A39:I39"/>
    <mergeCell ref="A40:I40"/>
    <mergeCell ref="A41:I41"/>
    <mergeCell ref="A42:G42"/>
    <mergeCell ref="H42:I42"/>
    <mergeCell ref="A43:G43"/>
    <mergeCell ref="B36:G36"/>
    <mergeCell ref="H36:I36"/>
    <mergeCell ref="B37:G37"/>
    <mergeCell ref="H37:I37"/>
    <mergeCell ref="A38:G38"/>
    <mergeCell ref="H38:I38"/>
    <mergeCell ref="A50:G50"/>
    <mergeCell ref="B51:G51"/>
    <mergeCell ref="B52:G52"/>
    <mergeCell ref="B53:G53"/>
    <mergeCell ref="B54:G54"/>
    <mergeCell ref="B55:G55"/>
    <mergeCell ref="B44:G44"/>
    <mergeCell ref="B45:G45"/>
    <mergeCell ref="A46:G46"/>
    <mergeCell ref="A47:I47"/>
    <mergeCell ref="A48:I48"/>
    <mergeCell ref="A49:G49"/>
    <mergeCell ref="H49:I49"/>
    <mergeCell ref="A62:G62"/>
    <mergeCell ref="H62:I62"/>
    <mergeCell ref="B63:G63"/>
    <mergeCell ref="H63:I63"/>
    <mergeCell ref="B64:G64"/>
    <mergeCell ref="H64:I64"/>
    <mergeCell ref="B56:G56"/>
    <mergeCell ref="B57:G57"/>
    <mergeCell ref="B58:G58"/>
    <mergeCell ref="A59:G59"/>
    <mergeCell ref="A60:I60"/>
    <mergeCell ref="A61:I61"/>
    <mergeCell ref="B68:G68"/>
    <mergeCell ref="H68:I68"/>
    <mergeCell ref="A69:G69"/>
    <mergeCell ref="H69:I69"/>
    <mergeCell ref="A70:I70"/>
    <mergeCell ref="A71:I71"/>
    <mergeCell ref="B65:G65"/>
    <mergeCell ref="H65:I65"/>
    <mergeCell ref="B66:G66"/>
    <mergeCell ref="H66:I66"/>
    <mergeCell ref="B67:G67"/>
    <mergeCell ref="H67:I67"/>
    <mergeCell ref="A77:G77"/>
    <mergeCell ref="A78:I78"/>
    <mergeCell ref="A79:I79"/>
    <mergeCell ref="A80:G80"/>
    <mergeCell ref="H80:I80"/>
    <mergeCell ref="A81:G81"/>
    <mergeCell ref="A72:G72"/>
    <mergeCell ref="H72:I72"/>
    <mergeCell ref="A73:G73"/>
    <mergeCell ref="B74:G74"/>
    <mergeCell ref="B75:G75"/>
    <mergeCell ref="B76:G76"/>
    <mergeCell ref="A88:G88"/>
    <mergeCell ref="A90:G90"/>
    <mergeCell ref="A91:I91"/>
    <mergeCell ref="A92:I92"/>
    <mergeCell ref="A93:G93"/>
    <mergeCell ref="H93:I93"/>
    <mergeCell ref="B82:G82"/>
    <mergeCell ref="B83:G83"/>
    <mergeCell ref="B84:G84"/>
    <mergeCell ref="B85:G85"/>
    <mergeCell ref="B86:G86"/>
    <mergeCell ref="B87:G87"/>
    <mergeCell ref="B100:G100"/>
    <mergeCell ref="A101:G101"/>
    <mergeCell ref="A102:I102"/>
    <mergeCell ref="A103:I103"/>
    <mergeCell ref="A104:G104"/>
    <mergeCell ref="H104:I104"/>
    <mergeCell ref="A94:G94"/>
    <mergeCell ref="B95:G95"/>
    <mergeCell ref="B96:G96"/>
    <mergeCell ref="B97:G97"/>
    <mergeCell ref="B98:G98"/>
    <mergeCell ref="B99:G99"/>
    <mergeCell ref="A111:G111"/>
    <mergeCell ref="B112:G112"/>
    <mergeCell ref="B113:G113"/>
    <mergeCell ref="A114:G114"/>
    <mergeCell ref="A115:I115"/>
    <mergeCell ref="A116:I116"/>
    <mergeCell ref="A105:G105"/>
    <mergeCell ref="B106:G106"/>
    <mergeCell ref="A107:G107"/>
    <mergeCell ref="A108:I108"/>
    <mergeCell ref="A109:I109"/>
    <mergeCell ref="A110:G110"/>
    <mergeCell ref="H110:I110"/>
    <mergeCell ref="B120:G120"/>
    <mergeCell ref="H120:I120"/>
    <mergeCell ref="B121:G121"/>
    <mergeCell ref="H121:I121"/>
    <mergeCell ref="A122:G122"/>
    <mergeCell ref="H122:I122"/>
    <mergeCell ref="A117:G117"/>
    <mergeCell ref="H117:I117"/>
    <mergeCell ref="B118:G118"/>
    <mergeCell ref="H118:I118"/>
    <mergeCell ref="B119:G119"/>
    <mergeCell ref="H119:I119"/>
    <mergeCell ref="B128:G128"/>
    <mergeCell ref="B129:G129"/>
    <mergeCell ref="B130:G130"/>
    <mergeCell ref="B131:G131"/>
    <mergeCell ref="B132:G132"/>
    <mergeCell ref="A133:G133"/>
    <mergeCell ref="B123:I123"/>
    <mergeCell ref="A124:G124"/>
    <mergeCell ref="A125:I125"/>
    <mergeCell ref="A126:G126"/>
    <mergeCell ref="H126:I126"/>
    <mergeCell ref="A127:G127"/>
    <mergeCell ref="B139:G139"/>
    <mergeCell ref="H139:I139"/>
    <mergeCell ref="B140:G140"/>
    <mergeCell ref="H140:I140"/>
    <mergeCell ref="B141:G141"/>
    <mergeCell ref="H141:I141"/>
    <mergeCell ref="A134:G134"/>
    <mergeCell ref="A135:I135"/>
    <mergeCell ref="A137:G137"/>
    <mergeCell ref="H137:I137"/>
    <mergeCell ref="B138:G138"/>
    <mergeCell ref="H138:I138"/>
    <mergeCell ref="B150:D150"/>
    <mergeCell ref="B145:G145"/>
    <mergeCell ref="H145:I145"/>
    <mergeCell ref="B146:G146"/>
    <mergeCell ref="H146:I146"/>
    <mergeCell ref="B147:G147"/>
    <mergeCell ref="H147:I147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18" zoomScale="90" zoomScaleNormal="90" workbookViewId="0">
      <selection activeCell="M9" sqref="M9:M10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132" t="s">
        <v>19</v>
      </c>
      <c r="D1" s="133"/>
      <c r="E1" s="133"/>
      <c r="F1" s="133"/>
      <c r="G1" s="133"/>
      <c r="H1" s="133"/>
      <c r="I1" s="134"/>
    </row>
    <row r="2" spans="1:9" ht="19.5" customHeight="1" x14ac:dyDescent="0.25">
      <c r="A2" s="47"/>
      <c r="B2" s="4"/>
      <c r="C2" s="135" t="s">
        <v>118</v>
      </c>
      <c r="D2" s="136"/>
      <c r="E2" s="136"/>
      <c r="F2" s="136"/>
      <c r="G2" s="136"/>
      <c r="H2" s="136"/>
      <c r="I2" s="137"/>
    </row>
    <row r="3" spans="1:9" ht="19.5" customHeight="1" x14ac:dyDescent="0.25">
      <c r="A3" s="47"/>
      <c r="B3" s="4"/>
      <c r="C3" s="135" t="s">
        <v>131</v>
      </c>
      <c r="D3" s="136"/>
      <c r="E3" s="136"/>
      <c r="F3" s="136"/>
      <c r="G3" s="136"/>
      <c r="H3" s="136"/>
      <c r="I3" s="137"/>
    </row>
    <row r="4" spans="1:9" ht="19.5" customHeight="1" thickBot="1" x14ac:dyDescent="0.3">
      <c r="A4" s="47"/>
      <c r="B4" s="4"/>
      <c r="C4" s="152" t="s">
        <v>71</v>
      </c>
      <c r="D4" s="153"/>
      <c r="E4" s="153"/>
      <c r="F4" s="153"/>
      <c r="G4" s="153"/>
      <c r="H4" s="153"/>
      <c r="I4" s="154"/>
    </row>
    <row r="5" spans="1:9" ht="18" customHeight="1" thickBot="1" x14ac:dyDescent="0.3">
      <c r="A5" s="155" t="s">
        <v>70</v>
      </c>
      <c r="B5" s="156"/>
      <c r="C5" s="156"/>
      <c r="D5" s="156"/>
      <c r="E5" s="156"/>
      <c r="F5" s="156"/>
      <c r="G5" s="156"/>
      <c r="H5" s="156"/>
      <c r="I5" s="157"/>
    </row>
    <row r="6" spans="1:9" x14ac:dyDescent="0.25">
      <c r="A6" s="148" t="s">
        <v>39</v>
      </c>
      <c r="B6" s="149"/>
      <c r="C6" s="149"/>
      <c r="D6" s="149"/>
      <c r="E6" s="150" t="s">
        <v>202</v>
      </c>
      <c r="F6" s="150"/>
      <c r="G6" s="150"/>
      <c r="H6" s="150"/>
      <c r="I6" s="151"/>
    </row>
    <row r="7" spans="1:9" x14ac:dyDescent="0.25">
      <c r="A7" s="142" t="s">
        <v>54</v>
      </c>
      <c r="B7" s="143"/>
      <c r="C7" s="143"/>
      <c r="D7" s="143"/>
      <c r="E7" s="144" t="s">
        <v>115</v>
      </c>
      <c r="F7" s="144"/>
      <c r="G7" s="144"/>
      <c r="H7" s="144"/>
      <c r="I7" s="145"/>
    </row>
    <row r="8" spans="1:9" x14ac:dyDescent="0.25">
      <c r="A8" s="138" t="s">
        <v>30</v>
      </c>
      <c r="B8" s="139"/>
      <c r="C8" s="139"/>
      <c r="D8" s="139"/>
      <c r="E8" s="140" t="s">
        <v>113</v>
      </c>
      <c r="F8" s="140"/>
      <c r="G8" s="140"/>
      <c r="H8" s="140"/>
      <c r="I8" s="141"/>
    </row>
    <row r="9" spans="1:9" x14ac:dyDescent="0.25">
      <c r="A9" s="142" t="s">
        <v>129</v>
      </c>
      <c r="B9" s="143"/>
      <c r="C9" s="143"/>
      <c r="D9" s="143"/>
      <c r="E9" s="144" t="s">
        <v>180</v>
      </c>
      <c r="F9" s="144"/>
      <c r="G9" s="144"/>
      <c r="H9" s="144"/>
      <c r="I9" s="145"/>
    </row>
    <row r="10" spans="1:9" x14ac:dyDescent="0.25">
      <c r="A10" s="138" t="s">
        <v>50</v>
      </c>
      <c r="B10" s="139"/>
      <c r="C10" s="139"/>
      <c r="D10" s="139"/>
      <c r="E10" s="146" t="s">
        <v>116</v>
      </c>
      <c r="F10" s="146"/>
      <c r="G10" s="146"/>
      <c r="H10" s="146"/>
      <c r="I10" s="147"/>
    </row>
    <row r="11" spans="1:9" x14ac:dyDescent="0.25">
      <c r="A11" s="142" t="s">
        <v>53</v>
      </c>
      <c r="B11" s="143"/>
      <c r="C11" s="143"/>
      <c r="D11" s="143"/>
      <c r="E11" s="144" t="s">
        <v>116</v>
      </c>
      <c r="F11" s="144"/>
      <c r="G11" s="144"/>
      <c r="H11" s="144"/>
      <c r="I11" s="145"/>
    </row>
    <row r="12" spans="1:9" x14ac:dyDescent="0.25">
      <c r="A12" s="138" t="s">
        <v>55</v>
      </c>
      <c r="B12" s="139"/>
      <c r="C12" s="139"/>
      <c r="D12" s="139"/>
      <c r="E12" s="158" t="s">
        <v>112</v>
      </c>
      <c r="F12" s="158"/>
      <c r="G12" s="158"/>
      <c r="H12" s="158"/>
      <c r="I12" s="159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291" t="s">
        <v>116</v>
      </c>
      <c r="I13" s="292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293" t="s">
        <v>116</v>
      </c>
      <c r="I14" s="294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295" t="s">
        <v>33</v>
      </c>
      <c r="I15" s="292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296" t="s">
        <v>203</v>
      </c>
      <c r="I16" s="297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175" t="s">
        <v>23</v>
      </c>
      <c r="C18" s="175"/>
      <c r="D18" s="175"/>
      <c r="E18" s="175"/>
      <c r="F18" s="175"/>
      <c r="G18" s="175"/>
      <c r="H18" s="176" t="s">
        <v>40</v>
      </c>
      <c r="I18" s="177"/>
    </row>
    <row r="19" spans="1:10" x14ac:dyDescent="0.25">
      <c r="A19" s="53" t="s">
        <v>1</v>
      </c>
      <c r="B19" s="178" t="s">
        <v>44</v>
      </c>
      <c r="C19" s="178"/>
      <c r="D19" s="178"/>
      <c r="E19" s="178"/>
      <c r="F19" s="178"/>
      <c r="G19" s="178"/>
      <c r="H19" s="179" t="s">
        <v>181</v>
      </c>
      <c r="I19" s="180"/>
    </row>
    <row r="20" spans="1:10" x14ac:dyDescent="0.25">
      <c r="A20" s="54" t="s">
        <v>3</v>
      </c>
      <c r="B20" s="166" t="s">
        <v>130</v>
      </c>
      <c r="C20" s="166"/>
      <c r="D20" s="166"/>
      <c r="E20" s="166"/>
      <c r="F20" s="166"/>
      <c r="G20" s="166"/>
      <c r="H20" s="167">
        <v>1621</v>
      </c>
      <c r="I20" s="168"/>
    </row>
    <row r="21" spans="1:10" x14ac:dyDescent="0.25">
      <c r="A21" s="55" t="s">
        <v>5</v>
      </c>
      <c r="B21" s="169" t="s">
        <v>46</v>
      </c>
      <c r="C21" s="170"/>
      <c r="D21" s="170"/>
      <c r="E21" s="170"/>
      <c r="F21" s="170"/>
      <c r="G21" s="170"/>
      <c r="H21" s="171">
        <v>2403.86</v>
      </c>
      <c r="I21" s="172"/>
      <c r="J21" s="117"/>
    </row>
    <row r="22" spans="1:10" x14ac:dyDescent="0.25">
      <c r="A22" s="52" t="s">
        <v>27</v>
      </c>
      <c r="B22" s="175" t="s">
        <v>6</v>
      </c>
      <c r="C22" s="175"/>
      <c r="D22" s="175"/>
      <c r="E22" s="175"/>
      <c r="F22" s="175"/>
      <c r="G22" s="175"/>
      <c r="H22" s="173">
        <v>46023</v>
      </c>
      <c r="I22" s="174"/>
    </row>
    <row r="23" spans="1:10" x14ac:dyDescent="0.25">
      <c r="A23" s="53" t="s">
        <v>28</v>
      </c>
      <c r="B23" s="160" t="s">
        <v>29</v>
      </c>
      <c r="C23" s="160"/>
      <c r="D23" s="160"/>
      <c r="E23" s="160" t="s">
        <v>132</v>
      </c>
      <c r="F23" s="160"/>
      <c r="G23" s="160"/>
      <c r="H23" s="160" t="s">
        <v>51</v>
      </c>
      <c r="I23" s="161"/>
    </row>
    <row r="24" spans="1:10" x14ac:dyDescent="0.25">
      <c r="A24" s="52" t="s">
        <v>31</v>
      </c>
      <c r="B24" s="162">
        <v>0.06</v>
      </c>
      <c r="C24" s="162"/>
      <c r="D24" s="162"/>
      <c r="E24" s="163">
        <v>44</v>
      </c>
      <c r="F24" s="163"/>
      <c r="G24" s="163"/>
      <c r="H24" s="164">
        <v>4</v>
      </c>
      <c r="I24" s="165"/>
    </row>
    <row r="25" spans="1:10" x14ac:dyDescent="0.25">
      <c r="A25" s="53" t="s">
        <v>32</v>
      </c>
      <c r="B25" s="160" t="s">
        <v>49</v>
      </c>
      <c r="C25" s="160"/>
      <c r="D25" s="160"/>
      <c r="E25" s="160" t="s">
        <v>47</v>
      </c>
      <c r="F25" s="160"/>
      <c r="G25" s="160"/>
      <c r="H25" s="189" t="s">
        <v>48</v>
      </c>
      <c r="I25" s="190"/>
    </row>
    <row r="26" spans="1:10" x14ac:dyDescent="0.25">
      <c r="A26" s="52" t="s">
        <v>34</v>
      </c>
      <c r="B26" s="163" t="s">
        <v>18</v>
      </c>
      <c r="C26" s="163"/>
      <c r="D26" s="163"/>
      <c r="E26" s="163">
        <v>1</v>
      </c>
      <c r="F26" s="163"/>
      <c r="G26" s="163"/>
      <c r="H26" s="194">
        <v>1</v>
      </c>
      <c r="I26" s="195"/>
    </row>
    <row r="27" spans="1:10" ht="16.5" thickBot="1" x14ac:dyDescent="0.3">
      <c r="A27" s="196"/>
      <c r="B27" s="197"/>
      <c r="C27" s="197"/>
      <c r="D27" s="197"/>
      <c r="E27" s="197"/>
      <c r="F27" s="197"/>
      <c r="G27" s="197"/>
      <c r="H27" s="197"/>
      <c r="I27" s="198"/>
    </row>
    <row r="28" spans="1:10" ht="16.5" thickBot="1" x14ac:dyDescent="0.3">
      <c r="A28" s="191" t="s">
        <v>72</v>
      </c>
      <c r="B28" s="192"/>
      <c r="C28" s="192"/>
      <c r="D28" s="192"/>
      <c r="E28" s="192"/>
      <c r="F28" s="192"/>
      <c r="G28" s="192"/>
      <c r="H28" s="192"/>
      <c r="I28" s="193"/>
    </row>
    <row r="29" spans="1:10" x14ac:dyDescent="0.25">
      <c r="A29" s="181" t="s">
        <v>21</v>
      </c>
      <c r="B29" s="182"/>
      <c r="C29" s="182"/>
      <c r="D29" s="182"/>
      <c r="E29" s="182"/>
      <c r="F29" s="182"/>
      <c r="G29" s="182"/>
      <c r="H29" s="182" t="s">
        <v>67</v>
      </c>
      <c r="I29" s="183"/>
    </row>
    <row r="30" spans="1:10" x14ac:dyDescent="0.25">
      <c r="A30" s="56" t="s">
        <v>0</v>
      </c>
      <c r="B30" s="184" t="s">
        <v>7</v>
      </c>
      <c r="C30" s="185"/>
      <c r="D30" s="185"/>
      <c r="E30" s="185"/>
      <c r="F30" s="185"/>
      <c r="G30" s="186"/>
      <c r="H30" s="187">
        <f>H21</f>
        <v>2403.86</v>
      </c>
      <c r="I30" s="188"/>
    </row>
    <row r="31" spans="1:10" x14ac:dyDescent="0.25">
      <c r="A31" s="57" t="s">
        <v>1</v>
      </c>
      <c r="B31" s="199" t="s">
        <v>41</v>
      </c>
      <c r="C31" s="200"/>
      <c r="D31" s="200"/>
      <c r="E31" s="200"/>
      <c r="F31" s="200"/>
      <c r="G31" s="201"/>
      <c r="H31" s="187"/>
      <c r="I31" s="188"/>
    </row>
    <row r="32" spans="1:10" x14ac:dyDescent="0.25">
      <c r="A32" s="56" t="s">
        <v>3</v>
      </c>
      <c r="B32" s="184" t="s">
        <v>114</v>
      </c>
      <c r="C32" s="185"/>
      <c r="D32" s="185"/>
      <c r="E32" s="185"/>
      <c r="F32" s="185"/>
      <c r="G32" s="186"/>
      <c r="H32" s="205">
        <v>0</v>
      </c>
      <c r="I32" s="206"/>
    </row>
    <row r="33" spans="1:9" x14ac:dyDescent="0.25">
      <c r="A33" s="57" t="s">
        <v>5</v>
      </c>
      <c r="B33" s="199" t="s">
        <v>42</v>
      </c>
      <c r="C33" s="200"/>
      <c r="D33" s="200"/>
      <c r="E33" s="200"/>
      <c r="F33" s="200"/>
      <c r="G33" s="201"/>
      <c r="H33" s="187"/>
      <c r="I33" s="188"/>
    </row>
    <row r="34" spans="1:9" x14ac:dyDescent="0.25">
      <c r="A34" s="57" t="s">
        <v>27</v>
      </c>
      <c r="B34" s="199" t="s">
        <v>63</v>
      </c>
      <c r="C34" s="200"/>
      <c r="D34" s="200"/>
      <c r="E34" s="200"/>
      <c r="F34" s="200"/>
      <c r="G34" s="201"/>
      <c r="H34" s="187"/>
      <c r="I34" s="188"/>
    </row>
    <row r="35" spans="1:9" x14ac:dyDescent="0.25">
      <c r="A35" s="57" t="s">
        <v>28</v>
      </c>
      <c r="B35" s="199" t="s">
        <v>43</v>
      </c>
      <c r="C35" s="200"/>
      <c r="D35" s="200"/>
      <c r="E35" s="200"/>
      <c r="F35" s="200"/>
      <c r="G35" s="201"/>
      <c r="H35" s="187"/>
      <c r="I35" s="188"/>
    </row>
    <row r="36" spans="1:9" x14ac:dyDescent="0.25">
      <c r="A36" s="54" t="s">
        <v>31</v>
      </c>
      <c r="B36" s="202" t="s">
        <v>64</v>
      </c>
      <c r="C36" s="203"/>
      <c r="D36" s="203"/>
      <c r="E36" s="203"/>
      <c r="F36" s="203"/>
      <c r="G36" s="204"/>
      <c r="H36" s="187"/>
      <c r="I36" s="188"/>
    </row>
    <row r="37" spans="1:9" x14ac:dyDescent="0.25">
      <c r="A37" s="54" t="s">
        <v>32</v>
      </c>
      <c r="B37" s="202" t="s">
        <v>61</v>
      </c>
      <c r="C37" s="203"/>
      <c r="D37" s="203"/>
      <c r="E37" s="203"/>
      <c r="F37" s="203"/>
      <c r="G37" s="204"/>
      <c r="H37" s="215"/>
      <c r="I37" s="216"/>
    </row>
    <row r="38" spans="1:9" x14ac:dyDescent="0.25">
      <c r="A38" s="217" t="s">
        <v>62</v>
      </c>
      <c r="B38" s="218"/>
      <c r="C38" s="218"/>
      <c r="D38" s="218"/>
      <c r="E38" s="218"/>
      <c r="F38" s="218"/>
      <c r="G38" s="218"/>
      <c r="H38" s="219">
        <f>SUM(H30:H37)</f>
        <v>2403.86</v>
      </c>
      <c r="I38" s="220"/>
    </row>
    <row r="39" spans="1:9" ht="16.5" thickBot="1" x14ac:dyDescent="0.3">
      <c r="A39" s="196"/>
      <c r="B39" s="197"/>
      <c r="C39" s="197"/>
      <c r="D39" s="197"/>
      <c r="E39" s="197"/>
      <c r="F39" s="197"/>
      <c r="G39" s="197"/>
      <c r="H39" s="197"/>
      <c r="I39" s="198"/>
    </row>
    <row r="40" spans="1:9" ht="16.5" thickBot="1" x14ac:dyDescent="0.3">
      <c r="A40" s="191" t="s">
        <v>73</v>
      </c>
      <c r="B40" s="192"/>
      <c r="C40" s="192"/>
      <c r="D40" s="192"/>
      <c r="E40" s="192"/>
      <c r="F40" s="192"/>
      <c r="G40" s="192"/>
      <c r="H40" s="192"/>
      <c r="I40" s="193"/>
    </row>
    <row r="41" spans="1:9" x14ac:dyDescent="0.25">
      <c r="A41" s="207" t="s">
        <v>74</v>
      </c>
      <c r="B41" s="208"/>
      <c r="C41" s="208"/>
      <c r="D41" s="208"/>
      <c r="E41" s="208"/>
      <c r="F41" s="208"/>
      <c r="G41" s="208"/>
      <c r="H41" s="208"/>
      <c r="I41" s="209"/>
    </row>
    <row r="42" spans="1:9" x14ac:dyDescent="0.25">
      <c r="A42" s="210" t="s">
        <v>21</v>
      </c>
      <c r="B42" s="211"/>
      <c r="C42" s="211"/>
      <c r="D42" s="211"/>
      <c r="E42" s="211"/>
      <c r="F42" s="211"/>
      <c r="G42" s="212"/>
      <c r="H42" s="213" t="s">
        <v>67</v>
      </c>
      <c r="I42" s="214"/>
    </row>
    <row r="43" spans="1:9" x14ac:dyDescent="0.25">
      <c r="A43" s="224" t="s">
        <v>45</v>
      </c>
      <c r="B43" s="225"/>
      <c r="C43" s="225"/>
      <c r="D43" s="225"/>
      <c r="E43" s="225"/>
      <c r="F43" s="225"/>
      <c r="G43" s="226"/>
      <c r="H43" s="96" t="s">
        <v>9</v>
      </c>
      <c r="I43" s="58" t="s">
        <v>24</v>
      </c>
    </row>
    <row r="44" spans="1:9" x14ac:dyDescent="0.25">
      <c r="A44" s="56" t="s">
        <v>0</v>
      </c>
      <c r="B44" s="202" t="s">
        <v>75</v>
      </c>
      <c r="C44" s="203"/>
      <c r="D44" s="203"/>
      <c r="E44" s="203"/>
      <c r="F44" s="203"/>
      <c r="G44" s="204"/>
      <c r="H44" s="12">
        <v>8.3299999999999999E-2</v>
      </c>
      <c r="I44" s="59">
        <f>H44*($H$38)</f>
        <v>200.24153800000002</v>
      </c>
    </row>
    <row r="45" spans="1:9" x14ac:dyDescent="0.25">
      <c r="A45" s="56" t="s">
        <v>1</v>
      </c>
      <c r="B45" s="202" t="s">
        <v>76</v>
      </c>
      <c r="C45" s="203"/>
      <c r="D45" s="203"/>
      <c r="E45" s="203"/>
      <c r="F45" s="203"/>
      <c r="G45" s="204"/>
      <c r="H45" s="12">
        <v>0.1111</v>
      </c>
      <c r="I45" s="59">
        <f>H45*($H$38)</f>
        <v>267.06884600000001</v>
      </c>
    </row>
    <row r="46" spans="1:9" x14ac:dyDescent="0.25">
      <c r="A46" s="217" t="s">
        <v>62</v>
      </c>
      <c r="B46" s="218"/>
      <c r="C46" s="218"/>
      <c r="D46" s="218"/>
      <c r="E46" s="218"/>
      <c r="F46" s="218"/>
      <c r="G46" s="218"/>
      <c r="H46" s="13">
        <f>SUM(H44:H45)</f>
        <v>0.19440000000000002</v>
      </c>
      <c r="I46" s="60">
        <f>SUM(I44:I45)</f>
        <v>467.310384</v>
      </c>
    </row>
    <row r="47" spans="1:9" x14ac:dyDescent="0.25">
      <c r="A47" s="227"/>
      <c r="B47" s="228"/>
      <c r="C47" s="228"/>
      <c r="D47" s="228"/>
      <c r="E47" s="228"/>
      <c r="F47" s="228"/>
      <c r="G47" s="228"/>
      <c r="H47" s="228"/>
      <c r="I47" s="229"/>
    </row>
    <row r="48" spans="1:9" x14ac:dyDescent="0.25">
      <c r="A48" s="230" t="s">
        <v>77</v>
      </c>
      <c r="B48" s="231"/>
      <c r="C48" s="231"/>
      <c r="D48" s="231"/>
      <c r="E48" s="231"/>
      <c r="F48" s="231"/>
      <c r="G48" s="231"/>
      <c r="H48" s="231"/>
      <c r="I48" s="232"/>
    </row>
    <row r="49" spans="1:32" x14ac:dyDescent="0.25">
      <c r="A49" s="210" t="s">
        <v>21</v>
      </c>
      <c r="B49" s="211"/>
      <c r="C49" s="211"/>
      <c r="D49" s="211"/>
      <c r="E49" s="211"/>
      <c r="F49" s="211"/>
      <c r="G49" s="212"/>
      <c r="H49" s="213" t="s">
        <v>67</v>
      </c>
      <c r="I49" s="214"/>
    </row>
    <row r="50" spans="1:32" x14ac:dyDescent="0.25">
      <c r="A50" s="221" t="s">
        <v>45</v>
      </c>
      <c r="B50" s="222"/>
      <c r="C50" s="222"/>
      <c r="D50" s="222"/>
      <c r="E50" s="222"/>
      <c r="F50" s="222"/>
      <c r="G50" s="222"/>
      <c r="H50" s="96" t="s">
        <v>9</v>
      </c>
      <c r="I50" s="58" t="s">
        <v>24</v>
      </c>
    </row>
    <row r="51" spans="1:32" x14ac:dyDescent="0.25">
      <c r="A51" s="56" t="s">
        <v>0</v>
      </c>
      <c r="B51" s="223" t="s">
        <v>10</v>
      </c>
      <c r="C51" s="223"/>
      <c r="D51" s="223"/>
      <c r="E51" s="223"/>
      <c r="F51" s="223"/>
      <c r="G51" s="223"/>
      <c r="H51" s="14">
        <v>0.2</v>
      </c>
      <c r="I51" s="97">
        <f>H51*($I$46+$H$38)</f>
        <v>574.23407680000003</v>
      </c>
    </row>
    <row r="52" spans="1:32" x14ac:dyDescent="0.25">
      <c r="A52" s="56" t="s">
        <v>1</v>
      </c>
      <c r="B52" s="223" t="s">
        <v>11</v>
      </c>
      <c r="C52" s="223"/>
      <c r="D52" s="223"/>
      <c r="E52" s="223"/>
      <c r="F52" s="223"/>
      <c r="G52" s="223"/>
      <c r="H52" s="14">
        <v>1.4999999999999999E-2</v>
      </c>
      <c r="I52" s="97">
        <f t="shared" ref="I52:I58" si="0">H52*($I$46+$H$38)</f>
        <v>43.067555759999998</v>
      </c>
    </row>
    <row r="53" spans="1:32" x14ac:dyDescent="0.25">
      <c r="A53" s="56" t="s">
        <v>3</v>
      </c>
      <c r="B53" s="223" t="s">
        <v>12</v>
      </c>
      <c r="C53" s="223"/>
      <c r="D53" s="223"/>
      <c r="E53" s="223"/>
      <c r="F53" s="223"/>
      <c r="G53" s="223"/>
      <c r="H53" s="14">
        <v>0.01</v>
      </c>
      <c r="I53" s="97">
        <f t="shared" si="0"/>
        <v>28.711703840000002</v>
      </c>
    </row>
    <row r="54" spans="1:32" x14ac:dyDescent="0.25">
      <c r="A54" s="56" t="s">
        <v>5</v>
      </c>
      <c r="B54" s="223" t="s">
        <v>13</v>
      </c>
      <c r="C54" s="223"/>
      <c r="D54" s="223"/>
      <c r="E54" s="223"/>
      <c r="F54" s="223"/>
      <c r="G54" s="223"/>
      <c r="H54" s="14">
        <v>2E-3</v>
      </c>
      <c r="I54" s="97">
        <f t="shared" si="0"/>
        <v>5.742340768</v>
      </c>
    </row>
    <row r="55" spans="1:32" x14ac:dyDescent="0.25">
      <c r="A55" s="56" t="s">
        <v>27</v>
      </c>
      <c r="B55" s="223" t="s">
        <v>14</v>
      </c>
      <c r="C55" s="223"/>
      <c r="D55" s="223"/>
      <c r="E55" s="223"/>
      <c r="F55" s="223"/>
      <c r="G55" s="223"/>
      <c r="H55" s="14">
        <v>2.5000000000000001E-2</v>
      </c>
      <c r="I55" s="97">
        <f t="shared" si="0"/>
        <v>71.779259600000003</v>
      </c>
    </row>
    <row r="56" spans="1:32" x14ac:dyDescent="0.25">
      <c r="A56" s="56" t="s">
        <v>28</v>
      </c>
      <c r="B56" s="223" t="s">
        <v>16</v>
      </c>
      <c r="C56" s="223"/>
      <c r="D56" s="223"/>
      <c r="E56" s="223"/>
      <c r="F56" s="223"/>
      <c r="G56" s="223"/>
      <c r="H56" s="14">
        <v>6.0000000000000001E-3</v>
      </c>
      <c r="I56" s="97">
        <f t="shared" si="0"/>
        <v>17.227022304000002</v>
      </c>
    </row>
    <row r="57" spans="1:32" s="2" customFormat="1" x14ac:dyDescent="0.25">
      <c r="A57" s="54" t="s">
        <v>31</v>
      </c>
      <c r="B57" s="166" t="s">
        <v>204</v>
      </c>
      <c r="C57" s="166"/>
      <c r="D57" s="166"/>
      <c r="E57" s="166"/>
      <c r="F57" s="166"/>
      <c r="G57" s="166"/>
      <c r="H57" s="126">
        <v>3.1283999999999999E-2</v>
      </c>
      <c r="I57" s="101">
        <f t="shared" si="0"/>
        <v>89.821694293055998</v>
      </c>
    </row>
    <row r="58" spans="1:32" x14ac:dyDescent="0.25">
      <c r="A58" s="56" t="s">
        <v>32</v>
      </c>
      <c r="B58" s="223" t="s">
        <v>15</v>
      </c>
      <c r="C58" s="223"/>
      <c r="D58" s="223"/>
      <c r="E58" s="223"/>
      <c r="F58" s="223"/>
      <c r="G58" s="223"/>
      <c r="H58" s="14">
        <v>0.08</v>
      </c>
      <c r="I58" s="97">
        <f t="shared" si="0"/>
        <v>229.69363072000002</v>
      </c>
    </row>
    <row r="59" spans="1:32" x14ac:dyDescent="0.25">
      <c r="A59" s="217" t="s">
        <v>62</v>
      </c>
      <c r="B59" s="218"/>
      <c r="C59" s="218"/>
      <c r="D59" s="218"/>
      <c r="E59" s="218"/>
      <c r="F59" s="218"/>
      <c r="G59" s="218"/>
      <c r="H59" s="15">
        <f>SUM(H51:H58)</f>
        <v>0.36928400000000006</v>
      </c>
      <c r="I59" s="61">
        <f>SUM(I51:I58)</f>
        <v>1060.2772840850562</v>
      </c>
    </row>
    <row r="60" spans="1:32" x14ac:dyDescent="0.25">
      <c r="A60" s="227"/>
      <c r="B60" s="228"/>
      <c r="C60" s="228"/>
      <c r="D60" s="228"/>
      <c r="E60" s="228"/>
      <c r="F60" s="228"/>
      <c r="G60" s="228"/>
      <c r="H60" s="228"/>
      <c r="I60" s="229"/>
    </row>
    <row r="61" spans="1:32" x14ac:dyDescent="0.25">
      <c r="A61" s="230" t="s">
        <v>78</v>
      </c>
      <c r="B61" s="231"/>
      <c r="C61" s="231"/>
      <c r="D61" s="231"/>
      <c r="E61" s="231"/>
      <c r="F61" s="231"/>
      <c r="G61" s="231"/>
      <c r="H61" s="231"/>
      <c r="I61" s="232"/>
    </row>
    <row r="62" spans="1:32" x14ac:dyDescent="0.25">
      <c r="A62" s="233" t="s">
        <v>21</v>
      </c>
      <c r="B62" s="234"/>
      <c r="C62" s="234"/>
      <c r="D62" s="234"/>
      <c r="E62" s="234"/>
      <c r="F62" s="234"/>
      <c r="G62" s="234"/>
      <c r="H62" s="234" t="s">
        <v>67</v>
      </c>
      <c r="I62" s="235"/>
    </row>
    <row r="63" spans="1:32" x14ac:dyDescent="0.25">
      <c r="A63" s="56" t="s">
        <v>0</v>
      </c>
      <c r="B63" s="223" t="s">
        <v>8</v>
      </c>
      <c r="C63" s="223"/>
      <c r="D63" s="223"/>
      <c r="E63" s="223"/>
      <c r="F63" s="223"/>
      <c r="G63" s="223"/>
      <c r="H63" s="241">
        <f>$H$24*$E$24-$B$24*$H$21</f>
        <v>31.768399999999986</v>
      </c>
      <c r="I63" s="242"/>
      <c r="AE63" s="3"/>
      <c r="AF63" s="3"/>
    </row>
    <row r="64" spans="1:32" s="2" customFormat="1" x14ac:dyDescent="0.25">
      <c r="A64" s="54" t="s">
        <v>1</v>
      </c>
      <c r="B64" s="166" t="s">
        <v>35</v>
      </c>
      <c r="C64" s="166"/>
      <c r="D64" s="166"/>
      <c r="E64" s="166"/>
      <c r="F64" s="166"/>
      <c r="G64" s="166"/>
      <c r="H64" s="241">
        <v>505.99</v>
      </c>
      <c r="I64" s="242"/>
    </row>
    <row r="65" spans="1:9" s="2" customFormat="1" x14ac:dyDescent="0.25">
      <c r="A65" s="54" t="s">
        <v>3</v>
      </c>
      <c r="B65" s="166" t="s">
        <v>57</v>
      </c>
      <c r="C65" s="166"/>
      <c r="D65" s="166"/>
      <c r="E65" s="166"/>
      <c r="F65" s="166"/>
      <c r="G65" s="166"/>
      <c r="H65" s="241">
        <v>0</v>
      </c>
      <c r="I65" s="242"/>
    </row>
    <row r="66" spans="1:9" s="2" customFormat="1" x14ac:dyDescent="0.25">
      <c r="A66" s="54" t="s">
        <v>5</v>
      </c>
      <c r="B66" s="166" t="s">
        <v>56</v>
      </c>
      <c r="C66" s="166"/>
      <c r="D66" s="166"/>
      <c r="E66" s="166"/>
      <c r="F66" s="166"/>
      <c r="G66" s="166"/>
      <c r="H66" s="241">
        <v>60.75</v>
      </c>
      <c r="I66" s="242"/>
    </row>
    <row r="67" spans="1:9" s="2" customFormat="1" x14ac:dyDescent="0.25">
      <c r="A67" s="54" t="s">
        <v>27</v>
      </c>
      <c r="B67" s="166" t="s">
        <v>20</v>
      </c>
      <c r="C67" s="166"/>
      <c r="D67" s="166"/>
      <c r="E67" s="166"/>
      <c r="F67" s="166"/>
      <c r="G67" s="166"/>
      <c r="H67" s="241">
        <v>4.6100000000000003</v>
      </c>
      <c r="I67" s="242"/>
    </row>
    <row r="68" spans="1:9" x14ac:dyDescent="0.25">
      <c r="A68" s="57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217" t="s">
        <v>62</v>
      </c>
      <c r="B69" s="218"/>
      <c r="C69" s="218"/>
      <c r="D69" s="218"/>
      <c r="E69" s="218"/>
      <c r="F69" s="218"/>
      <c r="G69" s="218"/>
      <c r="H69" s="219">
        <f>SUM(H63:I68)</f>
        <v>603.11839999999995</v>
      </c>
      <c r="I69" s="220"/>
    </row>
    <row r="70" spans="1:9" x14ac:dyDescent="0.25">
      <c r="A70" s="227"/>
      <c r="B70" s="228"/>
      <c r="C70" s="228"/>
      <c r="D70" s="228"/>
      <c r="E70" s="228"/>
      <c r="F70" s="228"/>
      <c r="G70" s="228"/>
      <c r="H70" s="228"/>
      <c r="I70" s="229"/>
    </row>
    <row r="71" spans="1:9" x14ac:dyDescent="0.25">
      <c r="A71" s="230" t="s">
        <v>79</v>
      </c>
      <c r="B71" s="231"/>
      <c r="C71" s="231"/>
      <c r="D71" s="231"/>
      <c r="E71" s="231"/>
      <c r="F71" s="231"/>
      <c r="G71" s="231"/>
      <c r="H71" s="231"/>
      <c r="I71" s="232"/>
    </row>
    <row r="72" spans="1:9" x14ac:dyDescent="0.25">
      <c r="A72" s="233" t="s">
        <v>21</v>
      </c>
      <c r="B72" s="234"/>
      <c r="C72" s="234"/>
      <c r="D72" s="234"/>
      <c r="E72" s="234"/>
      <c r="F72" s="234"/>
      <c r="G72" s="234"/>
      <c r="H72" s="234" t="s">
        <v>67</v>
      </c>
      <c r="I72" s="235"/>
    </row>
    <row r="73" spans="1:9" x14ac:dyDescent="0.25">
      <c r="A73" s="221" t="s">
        <v>45</v>
      </c>
      <c r="B73" s="222"/>
      <c r="C73" s="222"/>
      <c r="D73" s="222"/>
      <c r="E73" s="222"/>
      <c r="F73" s="222"/>
      <c r="G73" s="222"/>
      <c r="H73" s="96" t="s">
        <v>9</v>
      </c>
      <c r="I73" s="58" t="s">
        <v>24</v>
      </c>
    </row>
    <row r="74" spans="1:9" x14ac:dyDescent="0.25">
      <c r="A74" s="62" t="s">
        <v>80</v>
      </c>
      <c r="B74" s="184" t="s">
        <v>81</v>
      </c>
      <c r="C74" s="185"/>
      <c r="D74" s="185"/>
      <c r="E74" s="185"/>
      <c r="F74" s="185"/>
      <c r="G74" s="186"/>
      <c r="H74" s="16">
        <f>H46</f>
        <v>0.19440000000000002</v>
      </c>
      <c r="I74" s="59">
        <f>I46</f>
        <v>467.310384</v>
      </c>
    </row>
    <row r="75" spans="1:9" x14ac:dyDescent="0.25">
      <c r="A75" s="62" t="s">
        <v>82</v>
      </c>
      <c r="B75" s="184" t="s">
        <v>83</v>
      </c>
      <c r="C75" s="185"/>
      <c r="D75" s="185"/>
      <c r="E75" s="185"/>
      <c r="F75" s="185"/>
      <c r="G75" s="186"/>
      <c r="H75" s="16">
        <f>H59</f>
        <v>0.36928400000000006</v>
      </c>
      <c r="I75" s="59">
        <f>I59</f>
        <v>1060.2772840850562</v>
      </c>
    </row>
    <row r="76" spans="1:9" x14ac:dyDescent="0.25">
      <c r="A76" s="62" t="s">
        <v>84</v>
      </c>
      <c r="B76" s="184" t="s">
        <v>85</v>
      </c>
      <c r="C76" s="185"/>
      <c r="D76" s="185"/>
      <c r="E76" s="185"/>
      <c r="F76" s="185"/>
      <c r="G76" s="186"/>
      <c r="H76" s="11"/>
      <c r="I76" s="59">
        <f>H69</f>
        <v>603.11839999999995</v>
      </c>
    </row>
    <row r="77" spans="1:9" x14ac:dyDescent="0.25">
      <c r="A77" s="217" t="s">
        <v>62</v>
      </c>
      <c r="B77" s="218"/>
      <c r="C77" s="218"/>
      <c r="D77" s="218"/>
      <c r="E77" s="218"/>
      <c r="F77" s="218"/>
      <c r="G77" s="218"/>
      <c r="H77" s="11"/>
      <c r="I77" s="60">
        <f>SUM(I74:I76)</f>
        <v>2130.7060680850559</v>
      </c>
    </row>
    <row r="78" spans="1:9" ht="16.5" thickBot="1" x14ac:dyDescent="0.3">
      <c r="A78" s="243"/>
      <c r="B78" s="244"/>
      <c r="C78" s="244"/>
      <c r="D78" s="244"/>
      <c r="E78" s="244"/>
      <c r="F78" s="244"/>
      <c r="G78" s="244"/>
      <c r="H78" s="244"/>
      <c r="I78" s="245"/>
    </row>
    <row r="79" spans="1:9" ht="16.5" thickBot="1" x14ac:dyDescent="0.3">
      <c r="A79" s="191" t="s">
        <v>86</v>
      </c>
      <c r="B79" s="192"/>
      <c r="C79" s="192"/>
      <c r="D79" s="192"/>
      <c r="E79" s="192"/>
      <c r="F79" s="192"/>
      <c r="G79" s="192"/>
      <c r="H79" s="192"/>
      <c r="I79" s="193"/>
    </row>
    <row r="80" spans="1:9" x14ac:dyDescent="0.25">
      <c r="A80" s="181" t="s">
        <v>21</v>
      </c>
      <c r="B80" s="182"/>
      <c r="C80" s="182"/>
      <c r="D80" s="182"/>
      <c r="E80" s="182"/>
      <c r="F80" s="182"/>
      <c r="G80" s="182"/>
      <c r="H80" s="182" t="s">
        <v>67</v>
      </c>
      <c r="I80" s="183"/>
    </row>
    <row r="81" spans="1:32" x14ac:dyDescent="0.25">
      <c r="A81" s="221" t="s">
        <v>45</v>
      </c>
      <c r="B81" s="222"/>
      <c r="C81" s="222"/>
      <c r="D81" s="222"/>
      <c r="E81" s="222"/>
      <c r="F81" s="222"/>
      <c r="G81" s="222"/>
      <c r="H81" s="96" t="s">
        <v>9</v>
      </c>
      <c r="I81" s="58" t="s">
        <v>24</v>
      </c>
    </row>
    <row r="82" spans="1:32" x14ac:dyDescent="0.25">
      <c r="A82" s="56" t="s">
        <v>0</v>
      </c>
      <c r="B82" s="223" t="s">
        <v>25</v>
      </c>
      <c r="C82" s="223"/>
      <c r="D82" s="223"/>
      <c r="E82" s="223"/>
      <c r="F82" s="223"/>
      <c r="G82" s="223"/>
      <c r="H82" s="12">
        <v>4.1999999999999997E-3</v>
      </c>
      <c r="I82" s="59">
        <f>H82*$H$38</f>
        <v>10.096212</v>
      </c>
    </row>
    <row r="83" spans="1:32" x14ac:dyDescent="0.25">
      <c r="A83" s="56" t="s">
        <v>1</v>
      </c>
      <c r="B83" s="223" t="s">
        <v>36</v>
      </c>
      <c r="C83" s="223"/>
      <c r="D83" s="223"/>
      <c r="E83" s="223"/>
      <c r="F83" s="223"/>
      <c r="G83" s="223"/>
      <c r="H83" s="12">
        <f>8%*H82</f>
        <v>3.3599999999999998E-4</v>
      </c>
      <c r="I83" s="59">
        <f t="shared" ref="I83:I87" si="1">H83*$H$38</f>
        <v>0.80769696000000002</v>
      </c>
    </row>
    <row r="84" spans="1:32" x14ac:dyDescent="0.25">
      <c r="A84" s="56" t="s">
        <v>3</v>
      </c>
      <c r="B84" s="223" t="s">
        <v>69</v>
      </c>
      <c r="C84" s="223"/>
      <c r="D84" s="223"/>
      <c r="E84" s="223"/>
      <c r="F84" s="223"/>
      <c r="G84" s="223"/>
      <c r="H84" s="12">
        <v>3.4799999999999998E-2</v>
      </c>
      <c r="I84" s="59">
        <f t="shared" si="1"/>
        <v>83.654327999999992</v>
      </c>
    </row>
    <row r="85" spans="1:32" x14ac:dyDescent="0.25">
      <c r="A85" s="56" t="s">
        <v>5</v>
      </c>
      <c r="B85" s="223" t="s">
        <v>26</v>
      </c>
      <c r="C85" s="223"/>
      <c r="D85" s="223"/>
      <c r="E85" s="223"/>
      <c r="F85" s="223"/>
      <c r="G85" s="223"/>
      <c r="H85" s="12">
        <v>1.9400000000000001E-2</v>
      </c>
      <c r="I85" s="59">
        <f t="shared" si="1"/>
        <v>46.634884000000007</v>
      </c>
    </row>
    <row r="86" spans="1:32" x14ac:dyDescent="0.25">
      <c r="A86" s="56" t="s">
        <v>27</v>
      </c>
      <c r="B86" s="246" t="s">
        <v>87</v>
      </c>
      <c r="C86" s="246"/>
      <c r="D86" s="246"/>
      <c r="E86" s="246"/>
      <c r="F86" s="246"/>
      <c r="G86" s="246"/>
      <c r="H86" s="12">
        <f>H85*H59</f>
        <v>7.1641096000000012E-3</v>
      </c>
      <c r="I86" s="59">
        <f t="shared" si="1"/>
        <v>17.221516503056005</v>
      </c>
    </row>
    <row r="87" spans="1:32" x14ac:dyDescent="0.25">
      <c r="A87" s="56" t="s">
        <v>28</v>
      </c>
      <c r="B87" s="223" t="s">
        <v>60</v>
      </c>
      <c r="C87" s="223"/>
      <c r="D87" s="223"/>
      <c r="E87" s="223"/>
      <c r="F87" s="223"/>
      <c r="G87" s="223"/>
      <c r="H87" s="119">
        <f>8%*40%*H85</f>
        <v>6.2080000000000002E-4</v>
      </c>
      <c r="I87" s="59">
        <f t="shared" si="1"/>
        <v>1.492316288</v>
      </c>
    </row>
    <row r="88" spans="1:32" x14ac:dyDescent="0.25">
      <c r="A88" s="217" t="s">
        <v>62</v>
      </c>
      <c r="B88" s="218"/>
      <c r="C88" s="218"/>
      <c r="D88" s="218"/>
      <c r="E88" s="218"/>
      <c r="F88" s="218"/>
      <c r="G88" s="218"/>
      <c r="H88" s="17">
        <f>SUM(H82:H87)</f>
        <v>6.6520909599999997E-2</v>
      </c>
      <c r="I88" s="60">
        <f>SUM(I82:I87)</f>
        <v>159.90695375105599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247" t="s">
        <v>133</v>
      </c>
      <c r="B90" s="248"/>
      <c r="C90" s="248"/>
      <c r="D90" s="248"/>
      <c r="E90" s="248"/>
      <c r="F90" s="248"/>
      <c r="G90" s="248"/>
      <c r="H90" s="80"/>
      <c r="I90" s="81">
        <f>$I$88+$I$77+$H$38</f>
        <v>4694.4730218361119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91" t="s">
        <v>88</v>
      </c>
      <c r="B91" s="192"/>
      <c r="C91" s="192"/>
      <c r="D91" s="192"/>
      <c r="E91" s="192"/>
      <c r="F91" s="192"/>
      <c r="G91" s="192"/>
      <c r="H91" s="192"/>
      <c r="I91" s="19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49" t="s">
        <v>89</v>
      </c>
      <c r="B92" s="250"/>
      <c r="C92" s="250"/>
      <c r="D92" s="250"/>
      <c r="E92" s="250"/>
      <c r="F92" s="250"/>
      <c r="G92" s="250"/>
      <c r="H92" s="250"/>
      <c r="I92" s="25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33" t="s">
        <v>21</v>
      </c>
      <c r="B93" s="234"/>
      <c r="C93" s="234"/>
      <c r="D93" s="234"/>
      <c r="E93" s="234"/>
      <c r="F93" s="234"/>
      <c r="G93" s="234"/>
      <c r="H93" s="234" t="s">
        <v>67</v>
      </c>
      <c r="I93" s="23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21" t="s">
        <v>45</v>
      </c>
      <c r="B94" s="222"/>
      <c r="C94" s="222"/>
      <c r="D94" s="222"/>
      <c r="E94" s="222"/>
      <c r="F94" s="222"/>
      <c r="G94" s="222"/>
      <c r="H94" s="96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223" t="s">
        <v>90</v>
      </c>
      <c r="C95" s="223"/>
      <c r="D95" s="223"/>
      <c r="E95" s="223"/>
      <c r="F95" s="223"/>
      <c r="G95" s="223"/>
      <c r="H95" s="12">
        <v>9.2999999999999992E-3</v>
      </c>
      <c r="I95" s="59">
        <f>H95*I90</f>
        <v>43.658599103075836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223" t="s">
        <v>91</v>
      </c>
      <c r="C96" s="223"/>
      <c r="D96" s="223"/>
      <c r="E96" s="223"/>
      <c r="F96" s="223"/>
      <c r="G96" s="223"/>
      <c r="H96" s="12">
        <v>2.8E-3</v>
      </c>
      <c r="I96" s="59">
        <f>H96*I90</f>
        <v>13.144524461141113</v>
      </c>
    </row>
    <row r="97" spans="1:9" x14ac:dyDescent="0.25">
      <c r="A97" s="56" t="s">
        <v>3</v>
      </c>
      <c r="B97" s="223" t="s">
        <v>92</v>
      </c>
      <c r="C97" s="223"/>
      <c r="D97" s="223"/>
      <c r="E97" s="223"/>
      <c r="F97" s="223"/>
      <c r="G97" s="223"/>
      <c r="H97" s="12">
        <v>2.0000000000000001E-4</v>
      </c>
      <c r="I97" s="59">
        <f>H97*I90</f>
        <v>0.93889460436722239</v>
      </c>
    </row>
    <row r="98" spans="1:9" x14ac:dyDescent="0.25">
      <c r="A98" s="56" t="s">
        <v>5</v>
      </c>
      <c r="B98" s="223" t="s">
        <v>93</v>
      </c>
      <c r="C98" s="223"/>
      <c r="D98" s="223"/>
      <c r="E98" s="223"/>
      <c r="F98" s="223"/>
      <c r="G98" s="223"/>
      <c r="H98" s="12">
        <v>3.3E-3</v>
      </c>
      <c r="I98" s="59">
        <f>H98*I90</f>
        <v>15.491760972059168</v>
      </c>
    </row>
    <row r="99" spans="1:9" x14ac:dyDescent="0.25">
      <c r="A99" s="56" t="s">
        <v>27</v>
      </c>
      <c r="B99" s="223" t="s">
        <v>94</v>
      </c>
      <c r="C99" s="223"/>
      <c r="D99" s="223"/>
      <c r="E99" s="223"/>
      <c r="F99" s="223"/>
      <c r="G99" s="223"/>
      <c r="H99" s="12">
        <v>6.9999999999999999E-4</v>
      </c>
      <c r="I99" s="59">
        <f>H99*I90</f>
        <v>3.2861311152852783</v>
      </c>
    </row>
    <row r="100" spans="1:9" x14ac:dyDescent="0.25">
      <c r="A100" s="56" t="s">
        <v>28</v>
      </c>
      <c r="B100" s="223" t="s">
        <v>59</v>
      </c>
      <c r="C100" s="223"/>
      <c r="D100" s="223"/>
      <c r="E100" s="223"/>
      <c r="F100" s="223"/>
      <c r="G100" s="223"/>
      <c r="H100" s="12">
        <v>4.1999999999999997E-3</v>
      </c>
      <c r="I100" s="59">
        <f>H100*I90</f>
        <v>19.716786691711668</v>
      </c>
    </row>
    <row r="101" spans="1:9" x14ac:dyDescent="0.25">
      <c r="A101" s="217" t="s">
        <v>62</v>
      </c>
      <c r="B101" s="218"/>
      <c r="C101" s="218"/>
      <c r="D101" s="218"/>
      <c r="E101" s="218"/>
      <c r="F101" s="218"/>
      <c r="G101" s="218"/>
      <c r="H101" s="17">
        <f>SUM(H95:H100)</f>
        <v>2.0499999999999997E-2</v>
      </c>
      <c r="I101" s="60">
        <f>SUM(I95:I100)</f>
        <v>96.236696947640269</v>
      </c>
    </row>
    <row r="102" spans="1:9" x14ac:dyDescent="0.25">
      <c r="A102" s="252"/>
      <c r="B102" s="253"/>
      <c r="C102" s="253"/>
      <c r="D102" s="253"/>
      <c r="E102" s="253"/>
      <c r="F102" s="253"/>
      <c r="G102" s="253"/>
      <c r="H102" s="253"/>
      <c r="I102" s="254"/>
    </row>
    <row r="103" spans="1:9" x14ac:dyDescent="0.25">
      <c r="A103" s="230" t="s">
        <v>95</v>
      </c>
      <c r="B103" s="231"/>
      <c r="C103" s="231"/>
      <c r="D103" s="231"/>
      <c r="E103" s="231"/>
      <c r="F103" s="231"/>
      <c r="G103" s="231"/>
      <c r="H103" s="231"/>
      <c r="I103" s="232"/>
    </row>
    <row r="104" spans="1:9" x14ac:dyDescent="0.25">
      <c r="A104" s="233" t="s">
        <v>21</v>
      </c>
      <c r="B104" s="234"/>
      <c r="C104" s="234"/>
      <c r="D104" s="234"/>
      <c r="E104" s="234"/>
      <c r="F104" s="234"/>
      <c r="G104" s="234"/>
      <c r="H104" s="234" t="s">
        <v>67</v>
      </c>
      <c r="I104" s="235"/>
    </row>
    <row r="105" spans="1:9" x14ac:dyDescent="0.25">
      <c r="A105" s="221" t="s">
        <v>96</v>
      </c>
      <c r="B105" s="222"/>
      <c r="C105" s="222"/>
      <c r="D105" s="222"/>
      <c r="E105" s="222"/>
      <c r="F105" s="222"/>
      <c r="G105" s="222"/>
      <c r="H105" s="96" t="s">
        <v>9</v>
      </c>
      <c r="I105" s="58" t="s">
        <v>24</v>
      </c>
    </row>
    <row r="106" spans="1:9" s="2" customFormat="1" x14ac:dyDescent="0.25">
      <c r="A106" s="54" t="s">
        <v>0</v>
      </c>
      <c r="B106" s="166" t="s">
        <v>97</v>
      </c>
      <c r="C106" s="166"/>
      <c r="D106" s="166"/>
      <c r="E106" s="166"/>
      <c r="F106" s="166"/>
      <c r="G106" s="166"/>
      <c r="H106" s="5" t="s">
        <v>116</v>
      </c>
      <c r="I106" s="64">
        <v>0</v>
      </c>
    </row>
    <row r="107" spans="1:9" x14ac:dyDescent="0.25">
      <c r="A107" s="217" t="s">
        <v>62</v>
      </c>
      <c r="B107" s="218"/>
      <c r="C107" s="218"/>
      <c r="D107" s="218"/>
      <c r="E107" s="218"/>
      <c r="F107" s="218"/>
      <c r="G107" s="218"/>
      <c r="H107" s="96"/>
      <c r="I107" s="60">
        <f>SUM(I106)</f>
        <v>0</v>
      </c>
    </row>
    <row r="108" spans="1:9" x14ac:dyDescent="0.25">
      <c r="A108" s="252"/>
      <c r="B108" s="253"/>
      <c r="C108" s="253"/>
      <c r="D108" s="253"/>
      <c r="E108" s="253"/>
      <c r="F108" s="253"/>
      <c r="G108" s="253"/>
      <c r="H108" s="253"/>
      <c r="I108" s="254"/>
    </row>
    <row r="109" spans="1:9" x14ac:dyDescent="0.25">
      <c r="A109" s="230" t="s">
        <v>139</v>
      </c>
      <c r="B109" s="231"/>
      <c r="C109" s="231"/>
      <c r="D109" s="231"/>
      <c r="E109" s="231"/>
      <c r="F109" s="231"/>
      <c r="G109" s="231"/>
      <c r="H109" s="231"/>
      <c r="I109" s="232"/>
    </row>
    <row r="110" spans="1:9" x14ac:dyDescent="0.25">
      <c r="A110" s="217" t="s">
        <v>21</v>
      </c>
      <c r="B110" s="218"/>
      <c r="C110" s="218"/>
      <c r="D110" s="218"/>
      <c r="E110" s="218"/>
      <c r="F110" s="218"/>
      <c r="G110" s="218"/>
      <c r="H110" s="234" t="s">
        <v>67</v>
      </c>
      <c r="I110" s="235"/>
    </row>
    <row r="111" spans="1:9" x14ac:dyDescent="0.25">
      <c r="A111" s="221" t="s">
        <v>45</v>
      </c>
      <c r="B111" s="222"/>
      <c r="C111" s="222"/>
      <c r="D111" s="222"/>
      <c r="E111" s="222"/>
      <c r="F111" s="222"/>
      <c r="G111" s="222"/>
      <c r="H111" s="96" t="s">
        <v>9</v>
      </c>
      <c r="I111" s="58" t="s">
        <v>24</v>
      </c>
    </row>
    <row r="112" spans="1:9" x14ac:dyDescent="0.25">
      <c r="A112" s="56" t="s">
        <v>37</v>
      </c>
      <c r="B112" s="184" t="s">
        <v>98</v>
      </c>
      <c r="C112" s="185"/>
      <c r="D112" s="185"/>
      <c r="E112" s="185"/>
      <c r="F112" s="185"/>
      <c r="G112" s="186"/>
      <c r="H112" s="16">
        <f>H101</f>
        <v>2.0499999999999997E-2</v>
      </c>
      <c r="I112" s="65">
        <f>I101</f>
        <v>96.236696947640269</v>
      </c>
    </row>
    <row r="113" spans="1:32" x14ac:dyDescent="0.25">
      <c r="A113" s="56" t="s">
        <v>38</v>
      </c>
      <c r="B113" s="184" t="s">
        <v>52</v>
      </c>
      <c r="C113" s="185"/>
      <c r="D113" s="185"/>
      <c r="E113" s="185"/>
      <c r="F113" s="185"/>
      <c r="G113" s="186"/>
      <c r="H113" s="11"/>
      <c r="I113" s="65">
        <f>I107</f>
        <v>0</v>
      </c>
    </row>
    <row r="114" spans="1:32" x14ac:dyDescent="0.25">
      <c r="A114" s="210" t="s">
        <v>62</v>
      </c>
      <c r="B114" s="211"/>
      <c r="C114" s="211"/>
      <c r="D114" s="211"/>
      <c r="E114" s="211"/>
      <c r="F114" s="211"/>
      <c r="G114" s="212"/>
      <c r="H114" s="96"/>
      <c r="I114" s="66">
        <f>SUM(I112:I113)</f>
        <v>96.236696947640269</v>
      </c>
    </row>
    <row r="115" spans="1:32" ht="16.5" thickBot="1" x14ac:dyDescent="0.3">
      <c r="A115" s="255"/>
      <c r="B115" s="256"/>
      <c r="C115" s="256"/>
      <c r="D115" s="256"/>
      <c r="E115" s="256"/>
      <c r="F115" s="256"/>
      <c r="G115" s="256"/>
      <c r="H115" s="256"/>
      <c r="I115" s="257"/>
    </row>
    <row r="116" spans="1:32" ht="16.5" thickBot="1" x14ac:dyDescent="0.3">
      <c r="A116" s="191" t="s">
        <v>99</v>
      </c>
      <c r="B116" s="192"/>
      <c r="C116" s="192"/>
      <c r="D116" s="192"/>
      <c r="E116" s="192"/>
      <c r="F116" s="192"/>
      <c r="G116" s="192"/>
      <c r="H116" s="192"/>
      <c r="I116" s="193"/>
    </row>
    <row r="117" spans="1:32" x14ac:dyDescent="0.25">
      <c r="A117" s="181" t="s">
        <v>21</v>
      </c>
      <c r="B117" s="182"/>
      <c r="C117" s="182"/>
      <c r="D117" s="182"/>
      <c r="E117" s="182"/>
      <c r="F117" s="182"/>
      <c r="G117" s="182"/>
      <c r="H117" s="182" t="s">
        <v>67</v>
      </c>
      <c r="I117" s="183"/>
    </row>
    <row r="118" spans="1:32" x14ac:dyDescent="0.25">
      <c r="A118" s="56" t="s">
        <v>0</v>
      </c>
      <c r="B118" s="223" t="s">
        <v>58</v>
      </c>
      <c r="C118" s="223"/>
      <c r="D118" s="223"/>
      <c r="E118" s="223"/>
      <c r="F118" s="223"/>
      <c r="G118" s="223"/>
      <c r="H118" s="236">
        <v>28.09</v>
      </c>
      <c r="I118" s="237"/>
    </row>
    <row r="119" spans="1:32" x14ac:dyDescent="0.25">
      <c r="A119" s="56" t="s">
        <v>1</v>
      </c>
      <c r="B119" s="223" t="s">
        <v>100</v>
      </c>
      <c r="C119" s="223"/>
      <c r="D119" s="223"/>
      <c r="E119" s="223"/>
      <c r="F119" s="223"/>
      <c r="G119" s="223"/>
      <c r="H119" s="236"/>
      <c r="I119" s="237"/>
    </row>
    <row r="120" spans="1:32" x14ac:dyDescent="0.25">
      <c r="A120" s="56" t="s">
        <v>3</v>
      </c>
      <c r="B120" s="223" t="s">
        <v>101</v>
      </c>
      <c r="C120" s="223"/>
      <c r="D120" s="223"/>
      <c r="E120" s="223"/>
      <c r="F120" s="223"/>
      <c r="G120" s="223"/>
      <c r="H120" s="236"/>
      <c r="I120" s="237"/>
    </row>
    <row r="121" spans="1:32" x14ac:dyDescent="0.25">
      <c r="A121" s="56" t="s">
        <v>5</v>
      </c>
      <c r="B121" s="223" t="s">
        <v>66</v>
      </c>
      <c r="C121" s="223"/>
      <c r="D121" s="223"/>
      <c r="E121" s="223"/>
      <c r="F121" s="223"/>
      <c r="G121" s="223"/>
      <c r="H121" s="236">
        <v>3.87</v>
      </c>
      <c r="I121" s="237"/>
    </row>
    <row r="122" spans="1:32" x14ac:dyDescent="0.25">
      <c r="A122" s="210" t="s">
        <v>62</v>
      </c>
      <c r="B122" s="211"/>
      <c r="C122" s="211"/>
      <c r="D122" s="211"/>
      <c r="E122" s="211"/>
      <c r="F122" s="211"/>
      <c r="G122" s="212"/>
      <c r="H122" s="219">
        <f>SUM(H118:I121)</f>
        <v>31.96</v>
      </c>
      <c r="I122" s="220"/>
    </row>
    <row r="123" spans="1:32" x14ac:dyDescent="0.25">
      <c r="A123" s="98"/>
      <c r="B123" s="211"/>
      <c r="C123" s="211"/>
      <c r="D123" s="211"/>
      <c r="E123" s="211"/>
      <c r="F123" s="211"/>
      <c r="G123" s="211"/>
      <c r="H123" s="211"/>
      <c r="I123" s="214"/>
    </row>
    <row r="124" spans="1:32" s="18" customFormat="1" ht="16.5" thickBot="1" x14ac:dyDescent="0.3">
      <c r="A124" s="247" t="s">
        <v>134</v>
      </c>
      <c r="B124" s="248"/>
      <c r="C124" s="248"/>
      <c r="D124" s="248"/>
      <c r="E124" s="248"/>
      <c r="F124" s="248"/>
      <c r="G124" s="248"/>
      <c r="H124" s="80"/>
      <c r="I124" s="81">
        <f>$I$88+$I$77+$H$38+$I$114+$H$122</f>
        <v>4822.6697187837526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91" t="s">
        <v>102</v>
      </c>
      <c r="B125" s="192"/>
      <c r="C125" s="192"/>
      <c r="D125" s="192"/>
      <c r="E125" s="192"/>
      <c r="F125" s="192"/>
      <c r="G125" s="192"/>
      <c r="H125" s="192"/>
      <c r="I125" s="193"/>
    </row>
    <row r="126" spans="1:32" x14ac:dyDescent="0.25">
      <c r="A126" s="306" t="s">
        <v>21</v>
      </c>
      <c r="B126" s="150"/>
      <c r="C126" s="150"/>
      <c r="D126" s="150"/>
      <c r="E126" s="150"/>
      <c r="F126" s="150"/>
      <c r="G126" s="150"/>
      <c r="H126" s="150" t="s">
        <v>67</v>
      </c>
      <c r="I126" s="151"/>
    </row>
    <row r="127" spans="1:32" x14ac:dyDescent="0.25">
      <c r="A127" s="138" t="s">
        <v>45</v>
      </c>
      <c r="B127" s="139"/>
      <c r="C127" s="139"/>
      <c r="D127" s="139"/>
      <c r="E127" s="139"/>
      <c r="F127" s="139"/>
      <c r="G127" s="139"/>
      <c r="H127" s="19" t="s">
        <v>9</v>
      </c>
      <c r="I127" s="69" t="s">
        <v>24</v>
      </c>
    </row>
    <row r="128" spans="1:32" x14ac:dyDescent="0.25">
      <c r="A128" s="70" t="s">
        <v>0</v>
      </c>
      <c r="B128" s="273" t="s">
        <v>103</v>
      </c>
      <c r="C128" s="274"/>
      <c r="D128" s="274"/>
      <c r="E128" s="274"/>
      <c r="F128" s="274"/>
      <c r="G128" s="275"/>
      <c r="H128" s="14">
        <v>9.4000000000000004E-3</v>
      </c>
      <c r="I128" s="97">
        <f>H128*$I$124</f>
        <v>45.333095356567277</v>
      </c>
    </row>
    <row r="129" spans="1:32" x14ac:dyDescent="0.25">
      <c r="A129" s="70" t="s">
        <v>1</v>
      </c>
      <c r="B129" s="273" t="s">
        <v>17</v>
      </c>
      <c r="C129" s="274"/>
      <c r="D129" s="274"/>
      <c r="E129" s="274"/>
      <c r="F129" s="274"/>
      <c r="G129" s="275"/>
      <c r="H129" s="14">
        <v>0.01</v>
      </c>
      <c r="I129" s="97">
        <f>H129*($I$128+$I$124)</f>
        <v>48.680028141403199</v>
      </c>
    </row>
    <row r="130" spans="1:32" x14ac:dyDescent="0.25">
      <c r="A130" s="71" t="s">
        <v>3</v>
      </c>
      <c r="B130" s="273" t="s">
        <v>127</v>
      </c>
      <c r="C130" s="281"/>
      <c r="D130" s="281"/>
      <c r="E130" s="281"/>
      <c r="F130" s="281"/>
      <c r="G130" s="282"/>
      <c r="H130" s="14">
        <v>3.6700000000000003E-2</v>
      </c>
      <c r="I130" s="72">
        <f>(SUM($I$124+$I$128+$I$129)*H130)/(100%-(SUM($H$130:$H$132)))</f>
        <v>199.31764090548907</v>
      </c>
    </row>
    <row r="131" spans="1:32" x14ac:dyDescent="0.25">
      <c r="A131" s="71"/>
      <c r="B131" s="300" t="s">
        <v>126</v>
      </c>
      <c r="C131" s="301"/>
      <c r="D131" s="301"/>
      <c r="E131" s="301"/>
      <c r="F131" s="301"/>
      <c r="G131" s="302"/>
      <c r="H131" s="20">
        <v>8.0000000000000002E-3</v>
      </c>
      <c r="I131" s="72">
        <f>(SUM($I$124+$I$128+$I$129)*H131)/(100%-(SUM($H$130:$H$132)))</f>
        <v>43.44798711836274</v>
      </c>
    </row>
    <row r="132" spans="1:32" x14ac:dyDescent="0.25">
      <c r="A132" s="71" t="s">
        <v>5</v>
      </c>
      <c r="B132" s="303" t="s">
        <v>125</v>
      </c>
      <c r="C132" s="304"/>
      <c r="D132" s="304"/>
      <c r="E132" s="304"/>
      <c r="F132" s="304"/>
      <c r="G132" s="305"/>
      <c r="H132" s="21">
        <v>0.05</v>
      </c>
      <c r="I132" s="72">
        <f>(SUM($I$124+$I$128+$I$129)*H132)/(100%-(SUM($H$130:$H$132)))</f>
        <v>271.54991948976715</v>
      </c>
    </row>
    <row r="133" spans="1:32" x14ac:dyDescent="0.25">
      <c r="A133" s="217" t="s">
        <v>62</v>
      </c>
      <c r="B133" s="218"/>
      <c r="C133" s="218"/>
      <c r="D133" s="218"/>
      <c r="E133" s="218"/>
      <c r="F133" s="218"/>
      <c r="G133" s="218"/>
      <c r="H133" s="22">
        <f>SUM(H128:H132)</f>
        <v>0.11410000000000001</v>
      </c>
      <c r="I133" s="73">
        <f>SUM(I128:I132)</f>
        <v>608.32867101158945</v>
      </c>
    </row>
    <row r="134" spans="1:32" ht="16.5" thickBot="1" x14ac:dyDescent="0.3">
      <c r="A134" s="266" t="s">
        <v>135</v>
      </c>
      <c r="B134" s="267"/>
      <c r="C134" s="267"/>
      <c r="D134" s="267"/>
      <c r="E134" s="267"/>
      <c r="F134" s="267"/>
      <c r="G134" s="268"/>
      <c r="H134" s="82">
        <f>(H128+100%)*(H129+100%)/(100%-(SUM(H130:H132)))-100%</f>
        <v>0.12613940130343537</v>
      </c>
      <c r="I134" s="83">
        <f>H134*SUM($I$124)</f>
        <v>608.32867101158956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269" t="s">
        <v>104</v>
      </c>
      <c r="B135" s="270"/>
      <c r="C135" s="270"/>
      <c r="D135" s="270"/>
      <c r="E135" s="270"/>
      <c r="F135" s="270"/>
      <c r="G135" s="270"/>
      <c r="H135" s="270"/>
      <c r="I135" s="271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272" t="s">
        <v>21</v>
      </c>
      <c r="B137" s="158"/>
      <c r="C137" s="158"/>
      <c r="D137" s="158"/>
      <c r="E137" s="158"/>
      <c r="F137" s="158"/>
      <c r="G137" s="158"/>
      <c r="H137" s="158" t="s">
        <v>67</v>
      </c>
      <c r="I137" s="159"/>
    </row>
    <row r="138" spans="1:32" x14ac:dyDescent="0.25">
      <c r="A138" s="74" t="s">
        <v>0</v>
      </c>
      <c r="B138" s="261" t="s">
        <v>106</v>
      </c>
      <c r="C138" s="262"/>
      <c r="D138" s="262"/>
      <c r="E138" s="262"/>
      <c r="F138" s="262"/>
      <c r="G138" s="263"/>
      <c r="H138" s="264">
        <f>H38</f>
        <v>2403.86</v>
      </c>
      <c r="I138" s="265"/>
    </row>
    <row r="139" spans="1:32" x14ac:dyDescent="0.25">
      <c r="A139" s="74" t="s">
        <v>1</v>
      </c>
      <c r="B139" s="261" t="s">
        <v>107</v>
      </c>
      <c r="C139" s="262"/>
      <c r="D139" s="262"/>
      <c r="E139" s="262"/>
      <c r="F139" s="262"/>
      <c r="G139" s="263"/>
      <c r="H139" s="264">
        <f>I77</f>
        <v>2130.7060680850559</v>
      </c>
      <c r="I139" s="265"/>
    </row>
    <row r="140" spans="1:32" x14ac:dyDescent="0.25">
      <c r="A140" s="74" t="s">
        <v>3</v>
      </c>
      <c r="B140" s="261" t="s">
        <v>108</v>
      </c>
      <c r="C140" s="262"/>
      <c r="D140" s="262"/>
      <c r="E140" s="262"/>
      <c r="F140" s="262"/>
      <c r="G140" s="263"/>
      <c r="H140" s="264">
        <f>I88</f>
        <v>159.90695375105599</v>
      </c>
      <c r="I140" s="265"/>
    </row>
    <row r="141" spans="1:32" x14ac:dyDescent="0.25">
      <c r="A141" s="74" t="s">
        <v>5</v>
      </c>
      <c r="B141" s="261" t="s">
        <v>109</v>
      </c>
      <c r="C141" s="262"/>
      <c r="D141" s="262"/>
      <c r="E141" s="262"/>
      <c r="F141" s="262"/>
      <c r="G141" s="263"/>
      <c r="H141" s="264">
        <f>I114</f>
        <v>96.236696947640269</v>
      </c>
      <c r="I141" s="265"/>
    </row>
    <row r="142" spans="1:32" x14ac:dyDescent="0.25">
      <c r="A142" s="74" t="s">
        <v>27</v>
      </c>
      <c r="B142" s="261" t="s">
        <v>110</v>
      </c>
      <c r="C142" s="262"/>
      <c r="D142" s="262"/>
      <c r="E142" s="262"/>
      <c r="F142" s="262"/>
      <c r="G142" s="263"/>
      <c r="H142" s="264">
        <f>H122</f>
        <v>31.96</v>
      </c>
      <c r="I142" s="265"/>
    </row>
    <row r="143" spans="1:32" x14ac:dyDescent="0.25">
      <c r="A143" s="276" t="s">
        <v>117</v>
      </c>
      <c r="B143" s="277"/>
      <c r="C143" s="277"/>
      <c r="D143" s="277"/>
      <c r="E143" s="277"/>
      <c r="F143" s="277"/>
      <c r="G143" s="278"/>
      <c r="H143" s="279">
        <f>SUM(H138:I142)</f>
        <v>4822.6697187837526</v>
      </c>
      <c r="I143" s="280"/>
    </row>
    <row r="144" spans="1:32" ht="16.5" thickBot="1" x14ac:dyDescent="0.3">
      <c r="A144" s="87" t="s">
        <v>28</v>
      </c>
      <c r="B144" s="258" t="s">
        <v>111</v>
      </c>
      <c r="C144" s="258"/>
      <c r="D144" s="258"/>
      <c r="E144" s="258"/>
      <c r="F144" s="258"/>
      <c r="G144" s="258"/>
      <c r="H144" s="259">
        <f>I133</f>
        <v>608.32867101158945</v>
      </c>
      <c r="I144" s="260"/>
    </row>
    <row r="145" spans="1:32" ht="16.5" thickBot="1" x14ac:dyDescent="0.3">
      <c r="A145" s="89" t="s">
        <v>31</v>
      </c>
      <c r="B145" s="130" t="s">
        <v>196</v>
      </c>
      <c r="C145" s="131"/>
      <c r="D145" s="131"/>
      <c r="E145" s="131"/>
      <c r="F145" s="131"/>
      <c r="G145" s="131"/>
      <c r="H145" s="298">
        <f>H143+H144</f>
        <v>5430.9983897953425</v>
      </c>
      <c r="I145" s="299"/>
    </row>
    <row r="146" spans="1:32" ht="16.5" thickBot="1" x14ac:dyDescent="0.3">
      <c r="A146" s="88" t="s">
        <v>32</v>
      </c>
      <c r="B146" s="290" t="s">
        <v>136</v>
      </c>
      <c r="C146" s="290"/>
      <c r="D146" s="290"/>
      <c r="E146" s="290"/>
      <c r="F146" s="290"/>
      <c r="G146" s="290"/>
      <c r="H146" s="286">
        <f>$E$26</f>
        <v>1</v>
      </c>
      <c r="I146" s="287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0" t="s">
        <v>137</v>
      </c>
      <c r="C147" s="131"/>
      <c r="D147" s="131"/>
      <c r="E147" s="131"/>
      <c r="F147" s="131"/>
      <c r="G147" s="131"/>
      <c r="H147" s="288">
        <f>$H$145*$H$146</f>
        <v>5430.9983897953425</v>
      </c>
      <c r="I147" s="289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283" t="s">
        <v>206</v>
      </c>
      <c r="C150" s="284"/>
      <c r="D150" s="285"/>
      <c r="F150" s="9" t="s">
        <v>197</v>
      </c>
      <c r="G150" s="36"/>
      <c r="H150" s="37">
        <f>H145</f>
        <v>5430.9983897953425</v>
      </c>
      <c r="I150" s="116">
        <v>46.35</v>
      </c>
    </row>
    <row r="151" spans="1:32" s="1" customFormat="1" x14ac:dyDescent="0.25">
      <c r="F151" s="9" t="s">
        <v>200</v>
      </c>
      <c r="G151" s="36"/>
      <c r="H151" s="37">
        <v>5361.18</v>
      </c>
    </row>
    <row r="152" spans="1:32" s="1" customFormat="1" x14ac:dyDescent="0.25">
      <c r="F152" s="10" t="s">
        <v>199</v>
      </c>
      <c r="G152" s="39"/>
      <c r="H152" s="40">
        <f>H150-H151</f>
        <v>69.818389795342227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B150:D150"/>
    <mergeCell ref="B145:G145"/>
    <mergeCell ref="H145:I145"/>
    <mergeCell ref="B146:G146"/>
    <mergeCell ref="H146:I146"/>
    <mergeCell ref="B147:G147"/>
    <mergeCell ref="H147:I147"/>
    <mergeCell ref="B142:G142"/>
    <mergeCell ref="H142:I142"/>
    <mergeCell ref="A143:G143"/>
    <mergeCell ref="H143:I143"/>
    <mergeCell ref="B144:G144"/>
    <mergeCell ref="H144:I144"/>
    <mergeCell ref="B139:G139"/>
    <mergeCell ref="H139:I139"/>
    <mergeCell ref="B140:G140"/>
    <mergeCell ref="H140:I140"/>
    <mergeCell ref="B141:G141"/>
    <mergeCell ref="H141:I141"/>
    <mergeCell ref="A134:G134"/>
    <mergeCell ref="A135:I135"/>
    <mergeCell ref="A137:G137"/>
    <mergeCell ref="H137:I137"/>
    <mergeCell ref="B138:G138"/>
    <mergeCell ref="H138:I138"/>
    <mergeCell ref="B128:G128"/>
    <mergeCell ref="B129:G129"/>
    <mergeCell ref="B130:G130"/>
    <mergeCell ref="B131:G131"/>
    <mergeCell ref="B132:G132"/>
    <mergeCell ref="A133:G133"/>
    <mergeCell ref="B123:I123"/>
    <mergeCell ref="A124:G124"/>
    <mergeCell ref="A125:I125"/>
    <mergeCell ref="A126:G126"/>
    <mergeCell ref="H126:I126"/>
    <mergeCell ref="A127:G127"/>
    <mergeCell ref="B120:G120"/>
    <mergeCell ref="H120:I120"/>
    <mergeCell ref="B121:G121"/>
    <mergeCell ref="H121:I121"/>
    <mergeCell ref="A122:G122"/>
    <mergeCell ref="H122:I122"/>
    <mergeCell ref="A117:G117"/>
    <mergeCell ref="H117:I117"/>
    <mergeCell ref="B118:G118"/>
    <mergeCell ref="H118:I118"/>
    <mergeCell ref="B119:G119"/>
    <mergeCell ref="H119:I119"/>
    <mergeCell ref="A111:G111"/>
    <mergeCell ref="B112:G112"/>
    <mergeCell ref="B113:G113"/>
    <mergeCell ref="A114:G114"/>
    <mergeCell ref="A115:I115"/>
    <mergeCell ref="A116:I116"/>
    <mergeCell ref="A105:G105"/>
    <mergeCell ref="B106:G106"/>
    <mergeCell ref="A107:G107"/>
    <mergeCell ref="A108:I108"/>
    <mergeCell ref="A109:I109"/>
    <mergeCell ref="A110:G110"/>
    <mergeCell ref="H110:I110"/>
    <mergeCell ref="B100:G100"/>
    <mergeCell ref="A101:G101"/>
    <mergeCell ref="A102:I102"/>
    <mergeCell ref="A103:I103"/>
    <mergeCell ref="A104:G104"/>
    <mergeCell ref="H104:I104"/>
    <mergeCell ref="A94:G94"/>
    <mergeCell ref="B95:G95"/>
    <mergeCell ref="B96:G96"/>
    <mergeCell ref="B97:G97"/>
    <mergeCell ref="B98:G98"/>
    <mergeCell ref="B99:G99"/>
    <mergeCell ref="A88:G88"/>
    <mergeCell ref="A90:G90"/>
    <mergeCell ref="A91:I91"/>
    <mergeCell ref="A92:I92"/>
    <mergeCell ref="A93:G93"/>
    <mergeCell ref="H93:I93"/>
    <mergeCell ref="B82:G82"/>
    <mergeCell ref="B83:G83"/>
    <mergeCell ref="B84:G84"/>
    <mergeCell ref="B85:G85"/>
    <mergeCell ref="B86:G86"/>
    <mergeCell ref="B87:G87"/>
    <mergeCell ref="A77:G77"/>
    <mergeCell ref="A78:I78"/>
    <mergeCell ref="A79:I79"/>
    <mergeCell ref="A80:G80"/>
    <mergeCell ref="H80:I80"/>
    <mergeCell ref="A81:G81"/>
    <mergeCell ref="A72:G72"/>
    <mergeCell ref="H72:I72"/>
    <mergeCell ref="A73:G73"/>
    <mergeCell ref="B74:G74"/>
    <mergeCell ref="B75:G75"/>
    <mergeCell ref="B76:G76"/>
    <mergeCell ref="B68:G68"/>
    <mergeCell ref="H68:I68"/>
    <mergeCell ref="A69:G69"/>
    <mergeCell ref="H69:I69"/>
    <mergeCell ref="A70:I70"/>
    <mergeCell ref="A71:I71"/>
    <mergeCell ref="B65:G65"/>
    <mergeCell ref="H65:I65"/>
    <mergeCell ref="B66:G66"/>
    <mergeCell ref="H66:I66"/>
    <mergeCell ref="B67:G67"/>
    <mergeCell ref="H67:I67"/>
    <mergeCell ref="A62:G62"/>
    <mergeCell ref="H62:I62"/>
    <mergeCell ref="B63:G63"/>
    <mergeCell ref="H63:I63"/>
    <mergeCell ref="B64:G64"/>
    <mergeCell ref="H64:I64"/>
    <mergeCell ref="B56:G56"/>
    <mergeCell ref="B57:G57"/>
    <mergeCell ref="B58:G58"/>
    <mergeCell ref="A59:G59"/>
    <mergeCell ref="A60:I60"/>
    <mergeCell ref="A61:I61"/>
    <mergeCell ref="A50:G50"/>
    <mergeCell ref="B51:G51"/>
    <mergeCell ref="B52:G52"/>
    <mergeCell ref="B53:G53"/>
    <mergeCell ref="B54:G54"/>
    <mergeCell ref="B55:G55"/>
    <mergeCell ref="B44:G44"/>
    <mergeCell ref="B45:G45"/>
    <mergeCell ref="A46:G46"/>
    <mergeCell ref="A47:I47"/>
    <mergeCell ref="A48:I48"/>
    <mergeCell ref="A49:G49"/>
    <mergeCell ref="H49:I49"/>
    <mergeCell ref="A39:I39"/>
    <mergeCell ref="A40:I40"/>
    <mergeCell ref="A41:I41"/>
    <mergeCell ref="A42:G42"/>
    <mergeCell ref="H42:I42"/>
    <mergeCell ref="A43:G43"/>
    <mergeCell ref="B36:G36"/>
    <mergeCell ref="H36:I36"/>
    <mergeCell ref="B37:G37"/>
    <mergeCell ref="H37:I37"/>
    <mergeCell ref="A38:G38"/>
    <mergeCell ref="H38:I38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27" zoomScale="90" zoomScaleNormal="90" workbookViewId="0">
      <selection activeCell="M9" sqref="M9:M10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132" t="s">
        <v>19</v>
      </c>
      <c r="D1" s="133"/>
      <c r="E1" s="133"/>
      <c r="F1" s="133"/>
      <c r="G1" s="133"/>
      <c r="H1" s="133"/>
      <c r="I1" s="134"/>
    </row>
    <row r="2" spans="1:9" ht="19.5" customHeight="1" x14ac:dyDescent="0.25">
      <c r="A2" s="47"/>
      <c r="B2" s="4"/>
      <c r="C2" s="135" t="s">
        <v>118</v>
      </c>
      <c r="D2" s="136"/>
      <c r="E2" s="136"/>
      <c r="F2" s="136"/>
      <c r="G2" s="136"/>
      <c r="H2" s="136"/>
      <c r="I2" s="137"/>
    </row>
    <row r="3" spans="1:9" ht="19.5" customHeight="1" x14ac:dyDescent="0.25">
      <c r="A3" s="47"/>
      <c r="B3" s="4"/>
      <c r="C3" s="135" t="s">
        <v>131</v>
      </c>
      <c r="D3" s="136"/>
      <c r="E3" s="136"/>
      <c r="F3" s="136"/>
      <c r="G3" s="136"/>
      <c r="H3" s="136"/>
      <c r="I3" s="137"/>
    </row>
    <row r="4" spans="1:9" ht="19.5" customHeight="1" thickBot="1" x14ac:dyDescent="0.3">
      <c r="A4" s="47"/>
      <c r="B4" s="4"/>
      <c r="C4" s="152" t="s">
        <v>71</v>
      </c>
      <c r="D4" s="153"/>
      <c r="E4" s="153"/>
      <c r="F4" s="153"/>
      <c r="G4" s="153"/>
      <c r="H4" s="153"/>
      <c r="I4" s="154"/>
    </row>
    <row r="5" spans="1:9" ht="18" customHeight="1" thickBot="1" x14ac:dyDescent="0.3">
      <c r="A5" s="155" t="s">
        <v>70</v>
      </c>
      <c r="B5" s="156"/>
      <c r="C5" s="156"/>
      <c r="D5" s="156"/>
      <c r="E5" s="156"/>
      <c r="F5" s="156"/>
      <c r="G5" s="156"/>
      <c r="H5" s="156"/>
      <c r="I5" s="157"/>
    </row>
    <row r="6" spans="1:9" x14ac:dyDescent="0.25">
      <c r="A6" s="148" t="s">
        <v>39</v>
      </c>
      <c r="B6" s="149"/>
      <c r="C6" s="149"/>
      <c r="D6" s="149"/>
      <c r="E6" s="150" t="s">
        <v>202</v>
      </c>
      <c r="F6" s="150"/>
      <c r="G6" s="150"/>
      <c r="H6" s="150"/>
      <c r="I6" s="151"/>
    </row>
    <row r="7" spans="1:9" x14ac:dyDescent="0.25">
      <c r="A7" s="142" t="s">
        <v>54</v>
      </c>
      <c r="B7" s="143"/>
      <c r="C7" s="143"/>
      <c r="D7" s="143"/>
      <c r="E7" s="144" t="s">
        <v>115</v>
      </c>
      <c r="F7" s="144"/>
      <c r="G7" s="144"/>
      <c r="H7" s="144"/>
      <c r="I7" s="145"/>
    </row>
    <row r="8" spans="1:9" x14ac:dyDescent="0.25">
      <c r="A8" s="138" t="s">
        <v>30</v>
      </c>
      <c r="B8" s="139"/>
      <c r="C8" s="139"/>
      <c r="D8" s="139"/>
      <c r="E8" s="140" t="s">
        <v>113</v>
      </c>
      <c r="F8" s="140"/>
      <c r="G8" s="140"/>
      <c r="H8" s="140"/>
      <c r="I8" s="141"/>
    </row>
    <row r="9" spans="1:9" x14ac:dyDescent="0.25">
      <c r="A9" s="142" t="s">
        <v>129</v>
      </c>
      <c r="B9" s="143"/>
      <c r="C9" s="143"/>
      <c r="D9" s="143"/>
      <c r="E9" s="144" t="s">
        <v>183</v>
      </c>
      <c r="F9" s="144"/>
      <c r="G9" s="144"/>
      <c r="H9" s="144"/>
      <c r="I9" s="145"/>
    </row>
    <row r="10" spans="1:9" x14ac:dyDescent="0.25">
      <c r="A10" s="138" t="s">
        <v>50</v>
      </c>
      <c r="B10" s="139"/>
      <c r="C10" s="139"/>
      <c r="D10" s="139"/>
      <c r="E10" s="146" t="s">
        <v>116</v>
      </c>
      <c r="F10" s="146"/>
      <c r="G10" s="146"/>
      <c r="H10" s="146"/>
      <c r="I10" s="147"/>
    </row>
    <row r="11" spans="1:9" x14ac:dyDescent="0.25">
      <c r="A11" s="142" t="s">
        <v>53</v>
      </c>
      <c r="B11" s="143"/>
      <c r="C11" s="143"/>
      <c r="D11" s="143"/>
      <c r="E11" s="144" t="s">
        <v>116</v>
      </c>
      <c r="F11" s="144"/>
      <c r="G11" s="144"/>
      <c r="H11" s="144"/>
      <c r="I11" s="145"/>
    </row>
    <row r="12" spans="1:9" x14ac:dyDescent="0.25">
      <c r="A12" s="138" t="s">
        <v>55</v>
      </c>
      <c r="B12" s="139"/>
      <c r="C12" s="139"/>
      <c r="D12" s="139"/>
      <c r="E12" s="158" t="s">
        <v>112</v>
      </c>
      <c r="F12" s="158"/>
      <c r="G12" s="158"/>
      <c r="H12" s="158"/>
      <c r="I12" s="159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291" t="s">
        <v>116</v>
      </c>
      <c r="I13" s="292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293" t="s">
        <v>116</v>
      </c>
      <c r="I14" s="294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295" t="s">
        <v>33</v>
      </c>
      <c r="I15" s="292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296" t="s">
        <v>203</v>
      </c>
      <c r="I16" s="297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175" t="s">
        <v>23</v>
      </c>
      <c r="C18" s="175"/>
      <c r="D18" s="175"/>
      <c r="E18" s="175"/>
      <c r="F18" s="175"/>
      <c r="G18" s="175"/>
      <c r="H18" s="176" t="s">
        <v>40</v>
      </c>
      <c r="I18" s="177"/>
    </row>
    <row r="19" spans="1:10" x14ac:dyDescent="0.25">
      <c r="A19" s="53" t="s">
        <v>1</v>
      </c>
      <c r="B19" s="178" t="s">
        <v>44</v>
      </c>
      <c r="C19" s="178"/>
      <c r="D19" s="178"/>
      <c r="E19" s="178"/>
      <c r="F19" s="178"/>
      <c r="G19" s="178"/>
      <c r="H19" s="179" t="s">
        <v>182</v>
      </c>
      <c r="I19" s="180"/>
    </row>
    <row r="20" spans="1:10" x14ac:dyDescent="0.25">
      <c r="A20" s="54" t="s">
        <v>3</v>
      </c>
      <c r="B20" s="166" t="s">
        <v>130</v>
      </c>
      <c r="C20" s="166"/>
      <c r="D20" s="166"/>
      <c r="E20" s="166"/>
      <c r="F20" s="166"/>
      <c r="G20" s="166"/>
      <c r="H20" s="167">
        <v>1621</v>
      </c>
      <c r="I20" s="168"/>
    </row>
    <row r="21" spans="1:10" x14ac:dyDescent="0.25">
      <c r="A21" s="55" t="s">
        <v>5</v>
      </c>
      <c r="B21" s="169" t="s">
        <v>46</v>
      </c>
      <c r="C21" s="170"/>
      <c r="D21" s="170"/>
      <c r="E21" s="170"/>
      <c r="F21" s="170"/>
      <c r="G21" s="170"/>
      <c r="H21" s="171">
        <v>2942.18</v>
      </c>
      <c r="I21" s="172"/>
      <c r="J21" s="117"/>
    </row>
    <row r="22" spans="1:10" x14ac:dyDescent="0.25">
      <c r="A22" s="52" t="s">
        <v>27</v>
      </c>
      <c r="B22" s="175" t="s">
        <v>6</v>
      </c>
      <c r="C22" s="175"/>
      <c r="D22" s="175"/>
      <c r="E22" s="175"/>
      <c r="F22" s="175"/>
      <c r="G22" s="175"/>
      <c r="H22" s="173">
        <v>46023</v>
      </c>
      <c r="I22" s="174"/>
    </row>
    <row r="23" spans="1:10" x14ac:dyDescent="0.25">
      <c r="A23" s="53" t="s">
        <v>28</v>
      </c>
      <c r="B23" s="160" t="s">
        <v>29</v>
      </c>
      <c r="C23" s="160"/>
      <c r="D23" s="160"/>
      <c r="E23" s="160" t="s">
        <v>132</v>
      </c>
      <c r="F23" s="160"/>
      <c r="G23" s="160"/>
      <c r="H23" s="160" t="s">
        <v>51</v>
      </c>
      <c r="I23" s="161"/>
    </row>
    <row r="24" spans="1:10" x14ac:dyDescent="0.25">
      <c r="A24" s="52" t="s">
        <v>31</v>
      </c>
      <c r="B24" s="162">
        <v>0.06</v>
      </c>
      <c r="C24" s="162"/>
      <c r="D24" s="162"/>
      <c r="E24" s="163">
        <v>44</v>
      </c>
      <c r="F24" s="163"/>
      <c r="G24" s="163"/>
      <c r="H24" s="164">
        <v>4</v>
      </c>
      <c r="I24" s="165"/>
    </row>
    <row r="25" spans="1:10" x14ac:dyDescent="0.25">
      <c r="A25" s="53" t="s">
        <v>32</v>
      </c>
      <c r="B25" s="160" t="s">
        <v>49</v>
      </c>
      <c r="C25" s="160"/>
      <c r="D25" s="160"/>
      <c r="E25" s="160" t="s">
        <v>47</v>
      </c>
      <c r="F25" s="160"/>
      <c r="G25" s="160"/>
      <c r="H25" s="189" t="s">
        <v>48</v>
      </c>
      <c r="I25" s="190"/>
    </row>
    <row r="26" spans="1:10" x14ac:dyDescent="0.25">
      <c r="A26" s="52" t="s">
        <v>34</v>
      </c>
      <c r="B26" s="163" t="s">
        <v>18</v>
      </c>
      <c r="C26" s="163"/>
      <c r="D26" s="163"/>
      <c r="E26" s="163">
        <v>1</v>
      </c>
      <c r="F26" s="163"/>
      <c r="G26" s="163"/>
      <c r="H26" s="194">
        <v>1</v>
      </c>
      <c r="I26" s="195"/>
    </row>
    <row r="27" spans="1:10" ht="16.5" thickBot="1" x14ac:dyDescent="0.3">
      <c r="A27" s="196"/>
      <c r="B27" s="197"/>
      <c r="C27" s="197"/>
      <c r="D27" s="197"/>
      <c r="E27" s="197"/>
      <c r="F27" s="197"/>
      <c r="G27" s="197"/>
      <c r="H27" s="197"/>
      <c r="I27" s="198"/>
    </row>
    <row r="28" spans="1:10" ht="16.5" thickBot="1" x14ac:dyDescent="0.3">
      <c r="A28" s="191" t="s">
        <v>72</v>
      </c>
      <c r="B28" s="192"/>
      <c r="C28" s="192"/>
      <c r="D28" s="192"/>
      <c r="E28" s="192"/>
      <c r="F28" s="192"/>
      <c r="G28" s="192"/>
      <c r="H28" s="192"/>
      <c r="I28" s="193"/>
    </row>
    <row r="29" spans="1:10" x14ac:dyDescent="0.25">
      <c r="A29" s="181" t="s">
        <v>21</v>
      </c>
      <c r="B29" s="182"/>
      <c r="C29" s="182"/>
      <c r="D29" s="182"/>
      <c r="E29" s="182"/>
      <c r="F29" s="182"/>
      <c r="G29" s="182"/>
      <c r="H29" s="182" t="s">
        <v>67</v>
      </c>
      <c r="I29" s="183"/>
    </row>
    <row r="30" spans="1:10" x14ac:dyDescent="0.25">
      <c r="A30" s="56" t="s">
        <v>0</v>
      </c>
      <c r="B30" s="184" t="s">
        <v>7</v>
      </c>
      <c r="C30" s="185"/>
      <c r="D30" s="185"/>
      <c r="E30" s="185"/>
      <c r="F30" s="185"/>
      <c r="G30" s="186"/>
      <c r="H30" s="187">
        <f>H21</f>
        <v>2942.18</v>
      </c>
      <c r="I30" s="188"/>
    </row>
    <row r="31" spans="1:10" x14ac:dyDescent="0.25">
      <c r="A31" s="57" t="s">
        <v>1</v>
      </c>
      <c r="B31" s="199" t="s">
        <v>41</v>
      </c>
      <c r="C31" s="200"/>
      <c r="D31" s="200"/>
      <c r="E31" s="200"/>
      <c r="F31" s="200"/>
      <c r="G31" s="201"/>
      <c r="H31" s="187"/>
      <c r="I31" s="188"/>
    </row>
    <row r="32" spans="1:10" x14ac:dyDescent="0.25">
      <c r="A32" s="56" t="s">
        <v>3</v>
      </c>
      <c r="B32" s="184" t="s">
        <v>114</v>
      </c>
      <c r="C32" s="185"/>
      <c r="D32" s="185"/>
      <c r="E32" s="185"/>
      <c r="F32" s="185"/>
      <c r="G32" s="186"/>
      <c r="H32" s="205">
        <v>0</v>
      </c>
      <c r="I32" s="206"/>
    </row>
    <row r="33" spans="1:9" x14ac:dyDescent="0.25">
      <c r="A33" s="57" t="s">
        <v>5</v>
      </c>
      <c r="B33" s="199" t="s">
        <v>42</v>
      </c>
      <c r="C33" s="200"/>
      <c r="D33" s="200"/>
      <c r="E33" s="200"/>
      <c r="F33" s="200"/>
      <c r="G33" s="201"/>
      <c r="H33" s="187"/>
      <c r="I33" s="188"/>
    </row>
    <row r="34" spans="1:9" x14ac:dyDescent="0.25">
      <c r="A34" s="57" t="s">
        <v>27</v>
      </c>
      <c r="B34" s="199" t="s">
        <v>63</v>
      </c>
      <c r="C34" s="200"/>
      <c r="D34" s="200"/>
      <c r="E34" s="200"/>
      <c r="F34" s="200"/>
      <c r="G34" s="201"/>
      <c r="H34" s="187"/>
      <c r="I34" s="188"/>
    </row>
    <row r="35" spans="1:9" x14ac:dyDescent="0.25">
      <c r="A35" s="57" t="s">
        <v>28</v>
      </c>
      <c r="B35" s="199" t="s">
        <v>43</v>
      </c>
      <c r="C35" s="200"/>
      <c r="D35" s="200"/>
      <c r="E35" s="200"/>
      <c r="F35" s="200"/>
      <c r="G35" s="201"/>
      <c r="H35" s="187"/>
      <c r="I35" s="188"/>
    </row>
    <row r="36" spans="1:9" x14ac:dyDescent="0.25">
      <c r="A36" s="54" t="s">
        <v>31</v>
      </c>
      <c r="B36" s="202" t="s">
        <v>64</v>
      </c>
      <c r="C36" s="203"/>
      <c r="D36" s="203"/>
      <c r="E36" s="203"/>
      <c r="F36" s="203"/>
      <c r="G36" s="204"/>
      <c r="H36" s="187"/>
      <c r="I36" s="188"/>
    </row>
    <row r="37" spans="1:9" x14ac:dyDescent="0.25">
      <c r="A37" s="54" t="s">
        <v>32</v>
      </c>
      <c r="B37" s="202" t="s">
        <v>61</v>
      </c>
      <c r="C37" s="203"/>
      <c r="D37" s="203"/>
      <c r="E37" s="203"/>
      <c r="F37" s="203"/>
      <c r="G37" s="204"/>
      <c r="H37" s="215"/>
      <c r="I37" s="216"/>
    </row>
    <row r="38" spans="1:9" x14ac:dyDescent="0.25">
      <c r="A38" s="217" t="s">
        <v>62</v>
      </c>
      <c r="B38" s="218"/>
      <c r="C38" s="218"/>
      <c r="D38" s="218"/>
      <c r="E38" s="218"/>
      <c r="F38" s="218"/>
      <c r="G38" s="218"/>
      <c r="H38" s="219">
        <f>SUM(H30:H37)</f>
        <v>2942.18</v>
      </c>
      <c r="I38" s="220"/>
    </row>
    <row r="39" spans="1:9" ht="16.5" thickBot="1" x14ac:dyDescent="0.3">
      <c r="A39" s="196"/>
      <c r="B39" s="197"/>
      <c r="C39" s="197"/>
      <c r="D39" s="197"/>
      <c r="E39" s="197"/>
      <c r="F39" s="197"/>
      <c r="G39" s="197"/>
      <c r="H39" s="197"/>
      <c r="I39" s="198"/>
    </row>
    <row r="40" spans="1:9" ht="16.5" thickBot="1" x14ac:dyDescent="0.3">
      <c r="A40" s="191" t="s">
        <v>73</v>
      </c>
      <c r="B40" s="192"/>
      <c r="C40" s="192"/>
      <c r="D40" s="192"/>
      <c r="E40" s="192"/>
      <c r="F40" s="192"/>
      <c r="G40" s="192"/>
      <c r="H40" s="192"/>
      <c r="I40" s="193"/>
    </row>
    <row r="41" spans="1:9" x14ac:dyDescent="0.25">
      <c r="A41" s="207" t="s">
        <v>74</v>
      </c>
      <c r="B41" s="208"/>
      <c r="C41" s="208"/>
      <c r="D41" s="208"/>
      <c r="E41" s="208"/>
      <c r="F41" s="208"/>
      <c r="G41" s="208"/>
      <c r="H41" s="208"/>
      <c r="I41" s="209"/>
    </row>
    <row r="42" spans="1:9" x14ac:dyDescent="0.25">
      <c r="A42" s="210" t="s">
        <v>21</v>
      </c>
      <c r="B42" s="211"/>
      <c r="C42" s="211"/>
      <c r="D42" s="211"/>
      <c r="E42" s="211"/>
      <c r="F42" s="211"/>
      <c r="G42" s="212"/>
      <c r="H42" s="213" t="s">
        <v>67</v>
      </c>
      <c r="I42" s="214"/>
    </row>
    <row r="43" spans="1:9" x14ac:dyDescent="0.25">
      <c r="A43" s="224" t="s">
        <v>45</v>
      </c>
      <c r="B43" s="225"/>
      <c r="C43" s="225"/>
      <c r="D43" s="225"/>
      <c r="E43" s="225"/>
      <c r="F43" s="225"/>
      <c r="G43" s="226"/>
      <c r="H43" s="96" t="s">
        <v>9</v>
      </c>
      <c r="I43" s="58" t="s">
        <v>24</v>
      </c>
    </row>
    <row r="44" spans="1:9" x14ac:dyDescent="0.25">
      <c r="A44" s="56" t="s">
        <v>0</v>
      </c>
      <c r="B44" s="202" t="s">
        <v>75</v>
      </c>
      <c r="C44" s="203"/>
      <c r="D44" s="203"/>
      <c r="E44" s="203"/>
      <c r="F44" s="203"/>
      <c r="G44" s="204"/>
      <c r="H44" s="12">
        <v>8.3299999999999999E-2</v>
      </c>
      <c r="I44" s="59">
        <f>H44*($H$38)</f>
        <v>245.08359399999998</v>
      </c>
    </row>
    <row r="45" spans="1:9" x14ac:dyDescent="0.25">
      <c r="A45" s="56" t="s">
        <v>1</v>
      </c>
      <c r="B45" s="202" t="s">
        <v>76</v>
      </c>
      <c r="C45" s="203"/>
      <c r="D45" s="203"/>
      <c r="E45" s="203"/>
      <c r="F45" s="203"/>
      <c r="G45" s="204"/>
      <c r="H45" s="12">
        <v>0.1111</v>
      </c>
      <c r="I45" s="59">
        <f>H45*($H$38)</f>
        <v>326.87619799999999</v>
      </c>
    </row>
    <row r="46" spans="1:9" x14ac:dyDescent="0.25">
      <c r="A46" s="217" t="s">
        <v>62</v>
      </c>
      <c r="B46" s="218"/>
      <c r="C46" s="218"/>
      <c r="D46" s="218"/>
      <c r="E46" s="218"/>
      <c r="F46" s="218"/>
      <c r="G46" s="218"/>
      <c r="H46" s="13">
        <f>SUM(H44:H45)</f>
        <v>0.19440000000000002</v>
      </c>
      <c r="I46" s="60">
        <f>SUM(I44:I45)</f>
        <v>571.95979199999999</v>
      </c>
    </row>
    <row r="47" spans="1:9" x14ac:dyDescent="0.25">
      <c r="A47" s="227"/>
      <c r="B47" s="228"/>
      <c r="C47" s="228"/>
      <c r="D47" s="228"/>
      <c r="E47" s="228"/>
      <c r="F47" s="228"/>
      <c r="G47" s="228"/>
      <c r="H47" s="228"/>
      <c r="I47" s="229"/>
    </row>
    <row r="48" spans="1:9" x14ac:dyDescent="0.25">
      <c r="A48" s="230" t="s">
        <v>77</v>
      </c>
      <c r="B48" s="231"/>
      <c r="C48" s="231"/>
      <c r="D48" s="231"/>
      <c r="E48" s="231"/>
      <c r="F48" s="231"/>
      <c r="G48" s="231"/>
      <c r="H48" s="231"/>
      <c r="I48" s="232"/>
    </row>
    <row r="49" spans="1:32" x14ac:dyDescent="0.25">
      <c r="A49" s="210" t="s">
        <v>21</v>
      </c>
      <c r="B49" s="211"/>
      <c r="C49" s="211"/>
      <c r="D49" s="211"/>
      <c r="E49" s="211"/>
      <c r="F49" s="211"/>
      <c r="G49" s="212"/>
      <c r="H49" s="213" t="s">
        <v>67</v>
      </c>
      <c r="I49" s="214"/>
    </row>
    <row r="50" spans="1:32" x14ac:dyDescent="0.25">
      <c r="A50" s="221" t="s">
        <v>45</v>
      </c>
      <c r="B50" s="222"/>
      <c r="C50" s="222"/>
      <c r="D50" s="222"/>
      <c r="E50" s="222"/>
      <c r="F50" s="222"/>
      <c r="G50" s="222"/>
      <c r="H50" s="96" t="s">
        <v>9</v>
      </c>
      <c r="I50" s="58" t="s">
        <v>24</v>
      </c>
    </row>
    <row r="51" spans="1:32" x14ac:dyDescent="0.25">
      <c r="A51" s="56" t="s">
        <v>0</v>
      </c>
      <c r="B51" s="223" t="s">
        <v>10</v>
      </c>
      <c r="C51" s="223"/>
      <c r="D51" s="223"/>
      <c r="E51" s="223"/>
      <c r="F51" s="223"/>
      <c r="G51" s="223"/>
      <c r="H51" s="14">
        <v>0.2</v>
      </c>
      <c r="I51" s="97">
        <f>H51*($I$46+$H$38)</f>
        <v>702.82795840000006</v>
      </c>
    </row>
    <row r="52" spans="1:32" x14ac:dyDescent="0.25">
      <c r="A52" s="56" t="s">
        <v>1</v>
      </c>
      <c r="B52" s="223" t="s">
        <v>11</v>
      </c>
      <c r="C52" s="223"/>
      <c r="D52" s="223"/>
      <c r="E52" s="223"/>
      <c r="F52" s="223"/>
      <c r="G52" s="223"/>
      <c r="H52" s="14">
        <v>1.4999999999999999E-2</v>
      </c>
      <c r="I52" s="97">
        <f t="shared" ref="I52:I58" si="0">H52*($I$46+$H$38)</f>
        <v>52.712096879999997</v>
      </c>
    </row>
    <row r="53" spans="1:32" x14ac:dyDescent="0.25">
      <c r="A53" s="56" t="s">
        <v>3</v>
      </c>
      <c r="B53" s="223" t="s">
        <v>12</v>
      </c>
      <c r="C53" s="223"/>
      <c r="D53" s="223"/>
      <c r="E53" s="223"/>
      <c r="F53" s="223"/>
      <c r="G53" s="223"/>
      <c r="H53" s="14">
        <v>0.01</v>
      </c>
      <c r="I53" s="97">
        <f t="shared" si="0"/>
        <v>35.141397920000003</v>
      </c>
    </row>
    <row r="54" spans="1:32" x14ac:dyDescent="0.25">
      <c r="A54" s="56" t="s">
        <v>5</v>
      </c>
      <c r="B54" s="223" t="s">
        <v>13</v>
      </c>
      <c r="C54" s="223"/>
      <c r="D54" s="223"/>
      <c r="E54" s="223"/>
      <c r="F54" s="223"/>
      <c r="G54" s="223"/>
      <c r="H54" s="14">
        <v>2E-3</v>
      </c>
      <c r="I54" s="97">
        <f t="shared" si="0"/>
        <v>7.0282795839999999</v>
      </c>
    </row>
    <row r="55" spans="1:32" x14ac:dyDescent="0.25">
      <c r="A55" s="56" t="s">
        <v>27</v>
      </c>
      <c r="B55" s="223" t="s">
        <v>14</v>
      </c>
      <c r="C55" s="223"/>
      <c r="D55" s="223"/>
      <c r="E55" s="223"/>
      <c r="F55" s="223"/>
      <c r="G55" s="223"/>
      <c r="H55" s="14">
        <v>2.5000000000000001E-2</v>
      </c>
      <c r="I55" s="97">
        <f t="shared" si="0"/>
        <v>87.853494800000007</v>
      </c>
    </row>
    <row r="56" spans="1:32" x14ac:dyDescent="0.25">
      <c r="A56" s="56" t="s">
        <v>28</v>
      </c>
      <c r="B56" s="223" t="s">
        <v>16</v>
      </c>
      <c r="C56" s="223"/>
      <c r="D56" s="223"/>
      <c r="E56" s="223"/>
      <c r="F56" s="223"/>
      <c r="G56" s="223"/>
      <c r="H56" s="14">
        <v>6.0000000000000001E-3</v>
      </c>
      <c r="I56" s="97">
        <f t="shared" si="0"/>
        <v>21.084838752</v>
      </c>
    </row>
    <row r="57" spans="1:32" s="2" customFormat="1" x14ac:dyDescent="0.25">
      <c r="A57" s="54" t="s">
        <v>31</v>
      </c>
      <c r="B57" s="166" t="s">
        <v>204</v>
      </c>
      <c r="C57" s="166"/>
      <c r="D57" s="166"/>
      <c r="E57" s="166"/>
      <c r="F57" s="166"/>
      <c r="G57" s="166"/>
      <c r="H57" s="126">
        <v>3.1283999999999999E-2</v>
      </c>
      <c r="I57" s="101">
        <f t="shared" si="0"/>
        <v>109.936349252928</v>
      </c>
    </row>
    <row r="58" spans="1:32" x14ac:dyDescent="0.25">
      <c r="A58" s="56" t="s">
        <v>32</v>
      </c>
      <c r="B58" s="223" t="s">
        <v>15</v>
      </c>
      <c r="C58" s="223"/>
      <c r="D58" s="223"/>
      <c r="E58" s="223"/>
      <c r="F58" s="223"/>
      <c r="G58" s="223"/>
      <c r="H58" s="14">
        <v>0.08</v>
      </c>
      <c r="I58" s="97">
        <f t="shared" si="0"/>
        <v>281.13118336000002</v>
      </c>
    </row>
    <row r="59" spans="1:32" x14ac:dyDescent="0.25">
      <c r="A59" s="217" t="s">
        <v>62</v>
      </c>
      <c r="B59" s="218"/>
      <c r="C59" s="218"/>
      <c r="D59" s="218"/>
      <c r="E59" s="218"/>
      <c r="F59" s="218"/>
      <c r="G59" s="218"/>
      <c r="H59" s="15">
        <f>SUM(H51:H58)</f>
        <v>0.36928400000000006</v>
      </c>
      <c r="I59" s="61">
        <f>SUM(I51:I58)</f>
        <v>1297.7155989489281</v>
      </c>
    </row>
    <row r="60" spans="1:32" x14ac:dyDescent="0.25">
      <c r="A60" s="227"/>
      <c r="B60" s="228"/>
      <c r="C60" s="228"/>
      <c r="D60" s="228"/>
      <c r="E60" s="228"/>
      <c r="F60" s="228"/>
      <c r="G60" s="228"/>
      <c r="H60" s="228"/>
      <c r="I60" s="229"/>
    </row>
    <row r="61" spans="1:32" x14ac:dyDescent="0.25">
      <c r="A61" s="230" t="s">
        <v>78</v>
      </c>
      <c r="B61" s="231"/>
      <c r="C61" s="231"/>
      <c r="D61" s="231"/>
      <c r="E61" s="231"/>
      <c r="F61" s="231"/>
      <c r="G61" s="231"/>
      <c r="H61" s="231"/>
      <c r="I61" s="232"/>
    </row>
    <row r="62" spans="1:32" x14ac:dyDescent="0.25">
      <c r="A62" s="233" t="s">
        <v>21</v>
      </c>
      <c r="B62" s="234"/>
      <c r="C62" s="234"/>
      <c r="D62" s="234"/>
      <c r="E62" s="234"/>
      <c r="F62" s="234"/>
      <c r="G62" s="234"/>
      <c r="H62" s="234" t="s">
        <v>67</v>
      </c>
      <c r="I62" s="235"/>
    </row>
    <row r="63" spans="1:32" x14ac:dyDescent="0.25">
      <c r="A63" s="56" t="s">
        <v>0</v>
      </c>
      <c r="B63" s="223" t="s">
        <v>8</v>
      </c>
      <c r="C63" s="223"/>
      <c r="D63" s="223"/>
      <c r="E63" s="223"/>
      <c r="F63" s="223"/>
      <c r="G63" s="223"/>
      <c r="H63" s="241">
        <f>$H$24*$E$24-$B$24*$H$21</f>
        <v>-0.53079999999997085</v>
      </c>
      <c r="I63" s="242"/>
      <c r="AE63" s="3"/>
      <c r="AF63" s="3"/>
    </row>
    <row r="64" spans="1:32" s="2" customFormat="1" x14ac:dyDescent="0.25">
      <c r="A64" s="54" t="s">
        <v>1</v>
      </c>
      <c r="B64" s="166" t="s">
        <v>35</v>
      </c>
      <c r="C64" s="166"/>
      <c r="D64" s="166"/>
      <c r="E64" s="166"/>
      <c r="F64" s="166"/>
      <c r="G64" s="166"/>
      <c r="H64" s="241">
        <v>505.99</v>
      </c>
      <c r="I64" s="242"/>
    </row>
    <row r="65" spans="1:9" s="2" customFormat="1" x14ac:dyDescent="0.25">
      <c r="A65" s="54" t="s">
        <v>3</v>
      </c>
      <c r="B65" s="166" t="s">
        <v>57</v>
      </c>
      <c r="C65" s="166"/>
      <c r="D65" s="166"/>
      <c r="E65" s="166"/>
      <c r="F65" s="166"/>
      <c r="G65" s="166"/>
      <c r="H65" s="241">
        <v>0</v>
      </c>
      <c r="I65" s="242"/>
    </row>
    <row r="66" spans="1:9" s="2" customFormat="1" x14ac:dyDescent="0.25">
      <c r="A66" s="54" t="s">
        <v>5</v>
      </c>
      <c r="B66" s="166" t="s">
        <v>56</v>
      </c>
      <c r="C66" s="166"/>
      <c r="D66" s="166"/>
      <c r="E66" s="166"/>
      <c r="F66" s="166"/>
      <c r="G66" s="166"/>
      <c r="H66" s="241">
        <v>60.75</v>
      </c>
      <c r="I66" s="242"/>
    </row>
    <row r="67" spans="1:9" s="2" customFormat="1" x14ac:dyDescent="0.25">
      <c r="A67" s="54" t="s">
        <v>27</v>
      </c>
      <c r="B67" s="166" t="s">
        <v>20</v>
      </c>
      <c r="C67" s="166"/>
      <c r="D67" s="166"/>
      <c r="E67" s="166"/>
      <c r="F67" s="166"/>
      <c r="G67" s="166"/>
      <c r="H67" s="241">
        <v>4.6100000000000003</v>
      </c>
      <c r="I67" s="242"/>
    </row>
    <row r="68" spans="1:9" x14ac:dyDescent="0.25">
      <c r="A68" s="57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217" t="s">
        <v>62</v>
      </c>
      <c r="B69" s="218"/>
      <c r="C69" s="218"/>
      <c r="D69" s="218"/>
      <c r="E69" s="218"/>
      <c r="F69" s="218"/>
      <c r="G69" s="218"/>
      <c r="H69" s="219">
        <f>SUM(H63:I68)</f>
        <v>570.81920000000002</v>
      </c>
      <c r="I69" s="220"/>
    </row>
    <row r="70" spans="1:9" x14ac:dyDescent="0.25">
      <c r="A70" s="227"/>
      <c r="B70" s="228"/>
      <c r="C70" s="228"/>
      <c r="D70" s="228"/>
      <c r="E70" s="228"/>
      <c r="F70" s="228"/>
      <c r="G70" s="228"/>
      <c r="H70" s="228"/>
      <c r="I70" s="229"/>
    </row>
    <row r="71" spans="1:9" x14ac:dyDescent="0.25">
      <c r="A71" s="230" t="s">
        <v>79</v>
      </c>
      <c r="B71" s="231"/>
      <c r="C71" s="231"/>
      <c r="D71" s="231"/>
      <c r="E71" s="231"/>
      <c r="F71" s="231"/>
      <c r="G71" s="231"/>
      <c r="H71" s="231"/>
      <c r="I71" s="232"/>
    </row>
    <row r="72" spans="1:9" x14ac:dyDescent="0.25">
      <c r="A72" s="233" t="s">
        <v>21</v>
      </c>
      <c r="B72" s="234"/>
      <c r="C72" s="234"/>
      <c r="D72" s="234"/>
      <c r="E72" s="234"/>
      <c r="F72" s="234"/>
      <c r="G72" s="234"/>
      <c r="H72" s="234" t="s">
        <v>67</v>
      </c>
      <c r="I72" s="235"/>
    </row>
    <row r="73" spans="1:9" x14ac:dyDescent="0.25">
      <c r="A73" s="221" t="s">
        <v>45</v>
      </c>
      <c r="B73" s="222"/>
      <c r="C73" s="222"/>
      <c r="D73" s="222"/>
      <c r="E73" s="222"/>
      <c r="F73" s="222"/>
      <c r="G73" s="222"/>
      <c r="H73" s="96" t="s">
        <v>9</v>
      </c>
      <c r="I73" s="58" t="s">
        <v>24</v>
      </c>
    </row>
    <row r="74" spans="1:9" x14ac:dyDescent="0.25">
      <c r="A74" s="62" t="s">
        <v>80</v>
      </c>
      <c r="B74" s="184" t="s">
        <v>81</v>
      </c>
      <c r="C74" s="185"/>
      <c r="D74" s="185"/>
      <c r="E74" s="185"/>
      <c r="F74" s="185"/>
      <c r="G74" s="186"/>
      <c r="H74" s="16">
        <f>H46</f>
        <v>0.19440000000000002</v>
      </c>
      <c r="I74" s="59">
        <f>I46</f>
        <v>571.95979199999999</v>
      </c>
    </row>
    <row r="75" spans="1:9" x14ac:dyDescent="0.25">
      <c r="A75" s="62" t="s">
        <v>82</v>
      </c>
      <c r="B75" s="184" t="s">
        <v>83</v>
      </c>
      <c r="C75" s="185"/>
      <c r="D75" s="185"/>
      <c r="E75" s="185"/>
      <c r="F75" s="185"/>
      <c r="G75" s="186"/>
      <c r="H75" s="16">
        <f>H59</f>
        <v>0.36928400000000006</v>
      </c>
      <c r="I75" s="59">
        <f>I59</f>
        <v>1297.7155989489281</v>
      </c>
    </row>
    <row r="76" spans="1:9" x14ac:dyDescent="0.25">
      <c r="A76" s="62" t="s">
        <v>84</v>
      </c>
      <c r="B76" s="184" t="s">
        <v>85</v>
      </c>
      <c r="C76" s="185"/>
      <c r="D76" s="185"/>
      <c r="E76" s="185"/>
      <c r="F76" s="185"/>
      <c r="G76" s="186"/>
      <c r="H76" s="11"/>
      <c r="I76" s="59">
        <f>H69</f>
        <v>570.81920000000002</v>
      </c>
    </row>
    <row r="77" spans="1:9" x14ac:dyDescent="0.25">
      <c r="A77" s="217" t="s">
        <v>62</v>
      </c>
      <c r="B77" s="218"/>
      <c r="C77" s="218"/>
      <c r="D77" s="218"/>
      <c r="E77" s="218"/>
      <c r="F77" s="218"/>
      <c r="G77" s="218"/>
      <c r="H77" s="11"/>
      <c r="I77" s="60">
        <f>SUM(I74:I76)</f>
        <v>2440.4945909489279</v>
      </c>
    </row>
    <row r="78" spans="1:9" ht="16.5" thickBot="1" x14ac:dyDescent="0.3">
      <c r="A78" s="243"/>
      <c r="B78" s="244"/>
      <c r="C78" s="244"/>
      <c r="D78" s="244"/>
      <c r="E78" s="244"/>
      <c r="F78" s="244"/>
      <c r="G78" s="244"/>
      <c r="H78" s="244"/>
      <c r="I78" s="245"/>
    </row>
    <row r="79" spans="1:9" ht="16.5" thickBot="1" x14ac:dyDescent="0.3">
      <c r="A79" s="191" t="s">
        <v>86</v>
      </c>
      <c r="B79" s="192"/>
      <c r="C79" s="192"/>
      <c r="D79" s="192"/>
      <c r="E79" s="192"/>
      <c r="F79" s="192"/>
      <c r="G79" s="192"/>
      <c r="H79" s="192"/>
      <c r="I79" s="193"/>
    </row>
    <row r="80" spans="1:9" x14ac:dyDescent="0.25">
      <c r="A80" s="181" t="s">
        <v>21</v>
      </c>
      <c r="B80" s="182"/>
      <c r="C80" s="182"/>
      <c r="D80" s="182"/>
      <c r="E80" s="182"/>
      <c r="F80" s="182"/>
      <c r="G80" s="182"/>
      <c r="H80" s="182" t="s">
        <v>67</v>
      </c>
      <c r="I80" s="183"/>
    </row>
    <row r="81" spans="1:32" x14ac:dyDescent="0.25">
      <c r="A81" s="221" t="s">
        <v>45</v>
      </c>
      <c r="B81" s="222"/>
      <c r="C81" s="222"/>
      <c r="D81" s="222"/>
      <c r="E81" s="222"/>
      <c r="F81" s="222"/>
      <c r="G81" s="222"/>
      <c r="H81" s="96" t="s">
        <v>9</v>
      </c>
      <c r="I81" s="58" t="s">
        <v>24</v>
      </c>
    </row>
    <row r="82" spans="1:32" x14ac:dyDescent="0.25">
      <c r="A82" s="56" t="s">
        <v>0</v>
      </c>
      <c r="B82" s="223" t="s">
        <v>25</v>
      </c>
      <c r="C82" s="223"/>
      <c r="D82" s="223"/>
      <c r="E82" s="223"/>
      <c r="F82" s="223"/>
      <c r="G82" s="223"/>
      <c r="H82" s="12">
        <v>4.1999999999999997E-3</v>
      </c>
      <c r="I82" s="59">
        <f>H82*$H$38</f>
        <v>12.357155999999998</v>
      </c>
    </row>
    <row r="83" spans="1:32" x14ac:dyDescent="0.25">
      <c r="A83" s="56" t="s">
        <v>1</v>
      </c>
      <c r="B83" s="223" t="s">
        <v>36</v>
      </c>
      <c r="C83" s="223"/>
      <c r="D83" s="223"/>
      <c r="E83" s="223"/>
      <c r="F83" s="223"/>
      <c r="G83" s="223"/>
      <c r="H83" s="12">
        <f>8%*H82</f>
        <v>3.3599999999999998E-4</v>
      </c>
      <c r="I83" s="59">
        <f t="shared" ref="I83:I87" si="1">H83*$H$38</f>
        <v>0.98857247999999986</v>
      </c>
    </row>
    <row r="84" spans="1:32" x14ac:dyDescent="0.25">
      <c r="A84" s="56" t="s">
        <v>3</v>
      </c>
      <c r="B84" s="223" t="s">
        <v>69</v>
      </c>
      <c r="C84" s="223"/>
      <c r="D84" s="223"/>
      <c r="E84" s="223"/>
      <c r="F84" s="223"/>
      <c r="G84" s="223"/>
      <c r="H84" s="12">
        <v>3.4799999999999998E-2</v>
      </c>
      <c r="I84" s="59">
        <f t="shared" si="1"/>
        <v>102.38786399999999</v>
      </c>
    </row>
    <row r="85" spans="1:32" x14ac:dyDescent="0.25">
      <c r="A85" s="56" t="s">
        <v>5</v>
      </c>
      <c r="B85" s="223" t="s">
        <v>26</v>
      </c>
      <c r="C85" s="223"/>
      <c r="D85" s="223"/>
      <c r="E85" s="223"/>
      <c r="F85" s="223"/>
      <c r="G85" s="223"/>
      <c r="H85" s="12">
        <v>1.9400000000000001E-2</v>
      </c>
      <c r="I85" s="59">
        <f t="shared" si="1"/>
        <v>57.078291999999998</v>
      </c>
    </row>
    <row r="86" spans="1:32" x14ac:dyDescent="0.25">
      <c r="A86" s="56" t="s">
        <v>27</v>
      </c>
      <c r="B86" s="246" t="s">
        <v>87</v>
      </c>
      <c r="C86" s="246"/>
      <c r="D86" s="246"/>
      <c r="E86" s="246"/>
      <c r="F86" s="246"/>
      <c r="G86" s="246"/>
      <c r="H86" s="12">
        <f>H85*H59</f>
        <v>7.1641096000000012E-3</v>
      </c>
      <c r="I86" s="59">
        <f t="shared" si="1"/>
        <v>21.078099982928002</v>
      </c>
    </row>
    <row r="87" spans="1:32" x14ac:dyDescent="0.25">
      <c r="A87" s="56" t="s">
        <v>28</v>
      </c>
      <c r="B87" s="223" t="s">
        <v>60</v>
      </c>
      <c r="C87" s="223"/>
      <c r="D87" s="223"/>
      <c r="E87" s="223"/>
      <c r="F87" s="223"/>
      <c r="G87" s="223"/>
      <c r="H87" s="119">
        <f>8%*40%*H85</f>
        <v>6.2080000000000002E-4</v>
      </c>
      <c r="I87" s="59">
        <f t="shared" si="1"/>
        <v>1.8265053439999999</v>
      </c>
    </row>
    <row r="88" spans="1:32" x14ac:dyDescent="0.25">
      <c r="A88" s="217" t="s">
        <v>62</v>
      </c>
      <c r="B88" s="218"/>
      <c r="C88" s="218"/>
      <c r="D88" s="218"/>
      <c r="E88" s="218"/>
      <c r="F88" s="218"/>
      <c r="G88" s="218"/>
      <c r="H88" s="17">
        <f>SUM(H82:H87)</f>
        <v>6.6520909599999997E-2</v>
      </c>
      <c r="I88" s="60">
        <f>SUM(I82:I87)</f>
        <v>195.716489806928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247" t="s">
        <v>133</v>
      </c>
      <c r="B90" s="248"/>
      <c r="C90" s="248"/>
      <c r="D90" s="248"/>
      <c r="E90" s="248"/>
      <c r="F90" s="248"/>
      <c r="G90" s="248"/>
      <c r="H90" s="80"/>
      <c r="I90" s="81">
        <f>$I$88+$I$77+$H$38</f>
        <v>5578.3910807558559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91" t="s">
        <v>88</v>
      </c>
      <c r="B91" s="192"/>
      <c r="C91" s="192"/>
      <c r="D91" s="192"/>
      <c r="E91" s="192"/>
      <c r="F91" s="192"/>
      <c r="G91" s="192"/>
      <c r="H91" s="192"/>
      <c r="I91" s="19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49" t="s">
        <v>89</v>
      </c>
      <c r="B92" s="250"/>
      <c r="C92" s="250"/>
      <c r="D92" s="250"/>
      <c r="E92" s="250"/>
      <c r="F92" s="250"/>
      <c r="G92" s="250"/>
      <c r="H92" s="250"/>
      <c r="I92" s="25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33" t="s">
        <v>21</v>
      </c>
      <c r="B93" s="234"/>
      <c r="C93" s="234"/>
      <c r="D93" s="234"/>
      <c r="E93" s="234"/>
      <c r="F93" s="234"/>
      <c r="G93" s="234"/>
      <c r="H93" s="234" t="s">
        <v>67</v>
      </c>
      <c r="I93" s="23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21" t="s">
        <v>45</v>
      </c>
      <c r="B94" s="222"/>
      <c r="C94" s="222"/>
      <c r="D94" s="222"/>
      <c r="E94" s="222"/>
      <c r="F94" s="222"/>
      <c r="G94" s="222"/>
      <c r="H94" s="96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223" t="s">
        <v>90</v>
      </c>
      <c r="C95" s="223"/>
      <c r="D95" s="223"/>
      <c r="E95" s="223"/>
      <c r="F95" s="223"/>
      <c r="G95" s="223"/>
      <c r="H95" s="12">
        <v>9.2999999999999992E-3</v>
      </c>
      <c r="I95" s="59">
        <f>H95*I90</f>
        <v>51.879037051029457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223" t="s">
        <v>91</v>
      </c>
      <c r="C96" s="223"/>
      <c r="D96" s="223"/>
      <c r="E96" s="223"/>
      <c r="F96" s="223"/>
      <c r="G96" s="223"/>
      <c r="H96" s="12">
        <v>2.8E-3</v>
      </c>
      <c r="I96" s="59">
        <f>H96*I90</f>
        <v>15.619495026116397</v>
      </c>
    </row>
    <row r="97" spans="1:9" x14ac:dyDescent="0.25">
      <c r="A97" s="56" t="s">
        <v>3</v>
      </c>
      <c r="B97" s="223" t="s">
        <v>92</v>
      </c>
      <c r="C97" s="223"/>
      <c r="D97" s="223"/>
      <c r="E97" s="223"/>
      <c r="F97" s="223"/>
      <c r="G97" s="223"/>
      <c r="H97" s="12">
        <v>2.0000000000000001E-4</v>
      </c>
      <c r="I97" s="59">
        <f>H97*I90</f>
        <v>1.1156782161511711</v>
      </c>
    </row>
    <row r="98" spans="1:9" x14ac:dyDescent="0.25">
      <c r="A98" s="56" t="s">
        <v>5</v>
      </c>
      <c r="B98" s="223" t="s">
        <v>93</v>
      </c>
      <c r="C98" s="223"/>
      <c r="D98" s="223"/>
      <c r="E98" s="223"/>
      <c r="F98" s="223"/>
      <c r="G98" s="223"/>
      <c r="H98" s="12">
        <v>3.3E-3</v>
      </c>
      <c r="I98" s="59">
        <f>H98*I90</f>
        <v>18.408690566494325</v>
      </c>
    </row>
    <row r="99" spans="1:9" x14ac:dyDescent="0.25">
      <c r="A99" s="56" t="s">
        <v>27</v>
      </c>
      <c r="B99" s="223" t="s">
        <v>94</v>
      </c>
      <c r="C99" s="223"/>
      <c r="D99" s="223"/>
      <c r="E99" s="223"/>
      <c r="F99" s="223"/>
      <c r="G99" s="223"/>
      <c r="H99" s="12">
        <v>6.9999999999999999E-4</v>
      </c>
      <c r="I99" s="59">
        <f>H99*I90</f>
        <v>3.9048737565290992</v>
      </c>
    </row>
    <row r="100" spans="1:9" x14ac:dyDescent="0.25">
      <c r="A100" s="56" t="s">
        <v>28</v>
      </c>
      <c r="B100" s="223" t="s">
        <v>59</v>
      </c>
      <c r="C100" s="223"/>
      <c r="D100" s="223"/>
      <c r="E100" s="223"/>
      <c r="F100" s="223"/>
      <c r="G100" s="223"/>
      <c r="H100" s="12">
        <v>4.1999999999999997E-3</v>
      </c>
      <c r="I100" s="59">
        <f>H100*I90</f>
        <v>23.429242539174595</v>
      </c>
    </row>
    <row r="101" spans="1:9" x14ac:dyDescent="0.25">
      <c r="A101" s="217" t="s">
        <v>62</v>
      </c>
      <c r="B101" s="218"/>
      <c r="C101" s="218"/>
      <c r="D101" s="218"/>
      <c r="E101" s="218"/>
      <c r="F101" s="218"/>
      <c r="G101" s="218"/>
      <c r="H101" s="17">
        <f>SUM(H95:H100)</f>
        <v>2.0499999999999997E-2</v>
      </c>
      <c r="I101" s="60">
        <f>SUM(I95:I100)</f>
        <v>114.35701715549504</v>
      </c>
    </row>
    <row r="102" spans="1:9" x14ac:dyDescent="0.25">
      <c r="A102" s="252"/>
      <c r="B102" s="253"/>
      <c r="C102" s="253"/>
      <c r="D102" s="253"/>
      <c r="E102" s="253"/>
      <c r="F102" s="253"/>
      <c r="G102" s="253"/>
      <c r="H102" s="253"/>
      <c r="I102" s="254"/>
    </row>
    <row r="103" spans="1:9" x14ac:dyDescent="0.25">
      <c r="A103" s="230" t="s">
        <v>95</v>
      </c>
      <c r="B103" s="231"/>
      <c r="C103" s="231"/>
      <c r="D103" s="231"/>
      <c r="E103" s="231"/>
      <c r="F103" s="231"/>
      <c r="G103" s="231"/>
      <c r="H103" s="231"/>
      <c r="I103" s="232"/>
    </row>
    <row r="104" spans="1:9" x14ac:dyDescent="0.25">
      <c r="A104" s="233" t="s">
        <v>21</v>
      </c>
      <c r="B104" s="234"/>
      <c r="C104" s="234"/>
      <c r="D104" s="234"/>
      <c r="E104" s="234"/>
      <c r="F104" s="234"/>
      <c r="G104" s="234"/>
      <c r="H104" s="234" t="s">
        <v>67</v>
      </c>
      <c r="I104" s="235"/>
    </row>
    <row r="105" spans="1:9" x14ac:dyDescent="0.25">
      <c r="A105" s="221" t="s">
        <v>96</v>
      </c>
      <c r="B105" s="222"/>
      <c r="C105" s="222"/>
      <c r="D105" s="222"/>
      <c r="E105" s="222"/>
      <c r="F105" s="222"/>
      <c r="G105" s="222"/>
      <c r="H105" s="96" t="s">
        <v>9</v>
      </c>
      <c r="I105" s="58" t="s">
        <v>24</v>
      </c>
    </row>
    <row r="106" spans="1:9" s="2" customFormat="1" x14ac:dyDescent="0.25">
      <c r="A106" s="54" t="s">
        <v>0</v>
      </c>
      <c r="B106" s="166" t="s">
        <v>97</v>
      </c>
      <c r="C106" s="166"/>
      <c r="D106" s="166"/>
      <c r="E106" s="166"/>
      <c r="F106" s="166"/>
      <c r="G106" s="166"/>
      <c r="H106" s="5" t="s">
        <v>116</v>
      </c>
      <c r="I106" s="64">
        <v>0</v>
      </c>
    </row>
    <row r="107" spans="1:9" x14ac:dyDescent="0.25">
      <c r="A107" s="217" t="s">
        <v>62</v>
      </c>
      <c r="B107" s="218"/>
      <c r="C107" s="218"/>
      <c r="D107" s="218"/>
      <c r="E107" s="218"/>
      <c r="F107" s="218"/>
      <c r="G107" s="218"/>
      <c r="H107" s="96"/>
      <c r="I107" s="60">
        <f>SUM(I106)</f>
        <v>0</v>
      </c>
    </row>
    <row r="108" spans="1:9" x14ac:dyDescent="0.25">
      <c r="A108" s="252"/>
      <c r="B108" s="253"/>
      <c r="C108" s="253"/>
      <c r="D108" s="253"/>
      <c r="E108" s="253"/>
      <c r="F108" s="253"/>
      <c r="G108" s="253"/>
      <c r="H108" s="253"/>
      <c r="I108" s="254"/>
    </row>
    <row r="109" spans="1:9" x14ac:dyDescent="0.25">
      <c r="A109" s="230" t="s">
        <v>139</v>
      </c>
      <c r="B109" s="231"/>
      <c r="C109" s="231"/>
      <c r="D109" s="231"/>
      <c r="E109" s="231"/>
      <c r="F109" s="231"/>
      <c r="G109" s="231"/>
      <c r="H109" s="231"/>
      <c r="I109" s="232"/>
    </row>
    <row r="110" spans="1:9" x14ac:dyDescent="0.25">
      <c r="A110" s="217" t="s">
        <v>21</v>
      </c>
      <c r="B110" s="218"/>
      <c r="C110" s="218"/>
      <c r="D110" s="218"/>
      <c r="E110" s="218"/>
      <c r="F110" s="218"/>
      <c r="G110" s="218"/>
      <c r="H110" s="234" t="s">
        <v>67</v>
      </c>
      <c r="I110" s="235"/>
    </row>
    <row r="111" spans="1:9" x14ac:dyDescent="0.25">
      <c r="A111" s="221" t="s">
        <v>45</v>
      </c>
      <c r="B111" s="222"/>
      <c r="C111" s="222"/>
      <c r="D111" s="222"/>
      <c r="E111" s="222"/>
      <c r="F111" s="222"/>
      <c r="G111" s="222"/>
      <c r="H111" s="96" t="s">
        <v>9</v>
      </c>
      <c r="I111" s="58" t="s">
        <v>24</v>
      </c>
    </row>
    <row r="112" spans="1:9" x14ac:dyDescent="0.25">
      <c r="A112" s="56" t="s">
        <v>37</v>
      </c>
      <c r="B112" s="184" t="s">
        <v>98</v>
      </c>
      <c r="C112" s="185"/>
      <c r="D112" s="185"/>
      <c r="E112" s="185"/>
      <c r="F112" s="185"/>
      <c r="G112" s="186"/>
      <c r="H112" s="16">
        <f>H101</f>
        <v>2.0499999999999997E-2</v>
      </c>
      <c r="I112" s="65">
        <f>I101</f>
        <v>114.35701715549504</v>
      </c>
    </row>
    <row r="113" spans="1:32" x14ac:dyDescent="0.25">
      <c r="A113" s="56" t="s">
        <v>38</v>
      </c>
      <c r="B113" s="184" t="s">
        <v>52</v>
      </c>
      <c r="C113" s="185"/>
      <c r="D113" s="185"/>
      <c r="E113" s="185"/>
      <c r="F113" s="185"/>
      <c r="G113" s="186"/>
      <c r="H113" s="11"/>
      <c r="I113" s="65">
        <f>I107</f>
        <v>0</v>
      </c>
    </row>
    <row r="114" spans="1:32" x14ac:dyDescent="0.25">
      <c r="A114" s="210" t="s">
        <v>62</v>
      </c>
      <c r="B114" s="211"/>
      <c r="C114" s="211"/>
      <c r="D114" s="211"/>
      <c r="E114" s="211"/>
      <c r="F114" s="211"/>
      <c r="G114" s="212"/>
      <c r="H114" s="96"/>
      <c r="I114" s="66">
        <f>SUM(I112:I113)</f>
        <v>114.35701715549504</v>
      </c>
    </row>
    <row r="115" spans="1:32" ht="16.5" thickBot="1" x14ac:dyDescent="0.3">
      <c r="A115" s="255"/>
      <c r="B115" s="256"/>
      <c r="C115" s="256"/>
      <c r="D115" s="256"/>
      <c r="E115" s="256"/>
      <c r="F115" s="256"/>
      <c r="G115" s="256"/>
      <c r="H115" s="256"/>
      <c r="I115" s="257"/>
    </row>
    <row r="116" spans="1:32" ht="16.5" thickBot="1" x14ac:dyDescent="0.3">
      <c r="A116" s="191" t="s">
        <v>99</v>
      </c>
      <c r="B116" s="192"/>
      <c r="C116" s="192"/>
      <c r="D116" s="192"/>
      <c r="E116" s="192"/>
      <c r="F116" s="192"/>
      <c r="G116" s="192"/>
      <c r="H116" s="192"/>
      <c r="I116" s="193"/>
    </row>
    <row r="117" spans="1:32" x14ac:dyDescent="0.25">
      <c r="A117" s="181" t="s">
        <v>21</v>
      </c>
      <c r="B117" s="182"/>
      <c r="C117" s="182"/>
      <c r="D117" s="182"/>
      <c r="E117" s="182"/>
      <c r="F117" s="182"/>
      <c r="G117" s="182"/>
      <c r="H117" s="182" t="s">
        <v>67</v>
      </c>
      <c r="I117" s="183"/>
    </row>
    <row r="118" spans="1:32" x14ac:dyDescent="0.25">
      <c r="A118" s="56" t="s">
        <v>0</v>
      </c>
      <c r="B118" s="223" t="s">
        <v>58</v>
      </c>
      <c r="C118" s="223"/>
      <c r="D118" s="223"/>
      <c r="E118" s="223"/>
      <c r="F118" s="223"/>
      <c r="G118" s="223"/>
      <c r="H118" s="236">
        <v>28.09</v>
      </c>
      <c r="I118" s="237"/>
    </row>
    <row r="119" spans="1:32" x14ac:dyDescent="0.25">
      <c r="A119" s="56" t="s">
        <v>1</v>
      </c>
      <c r="B119" s="223" t="s">
        <v>100</v>
      </c>
      <c r="C119" s="223"/>
      <c r="D119" s="223"/>
      <c r="E119" s="223"/>
      <c r="F119" s="223"/>
      <c r="G119" s="223"/>
      <c r="H119" s="236"/>
      <c r="I119" s="237"/>
    </row>
    <row r="120" spans="1:32" x14ac:dyDescent="0.25">
      <c r="A120" s="56" t="s">
        <v>3</v>
      </c>
      <c r="B120" s="223" t="s">
        <v>101</v>
      </c>
      <c r="C120" s="223"/>
      <c r="D120" s="223"/>
      <c r="E120" s="223"/>
      <c r="F120" s="223"/>
      <c r="G120" s="223"/>
      <c r="H120" s="236"/>
      <c r="I120" s="237"/>
    </row>
    <row r="121" spans="1:32" x14ac:dyDescent="0.25">
      <c r="A121" s="56" t="s">
        <v>5</v>
      </c>
      <c r="B121" s="223" t="s">
        <v>66</v>
      </c>
      <c r="C121" s="223"/>
      <c r="D121" s="223"/>
      <c r="E121" s="223"/>
      <c r="F121" s="223"/>
      <c r="G121" s="223"/>
      <c r="H121" s="236">
        <v>3.87</v>
      </c>
      <c r="I121" s="237"/>
    </row>
    <row r="122" spans="1:32" x14ac:dyDescent="0.25">
      <c r="A122" s="210" t="s">
        <v>62</v>
      </c>
      <c r="B122" s="211"/>
      <c r="C122" s="211"/>
      <c r="D122" s="211"/>
      <c r="E122" s="211"/>
      <c r="F122" s="211"/>
      <c r="G122" s="212"/>
      <c r="H122" s="219">
        <f>SUM(H118:I121)</f>
        <v>31.96</v>
      </c>
      <c r="I122" s="220"/>
    </row>
    <row r="123" spans="1:32" x14ac:dyDescent="0.25">
      <c r="A123" s="98"/>
      <c r="B123" s="211"/>
      <c r="C123" s="211"/>
      <c r="D123" s="211"/>
      <c r="E123" s="211"/>
      <c r="F123" s="211"/>
      <c r="G123" s="211"/>
      <c r="H123" s="211"/>
      <c r="I123" s="214"/>
    </row>
    <row r="124" spans="1:32" s="18" customFormat="1" ht="16.5" thickBot="1" x14ac:dyDescent="0.3">
      <c r="A124" s="247" t="s">
        <v>134</v>
      </c>
      <c r="B124" s="248"/>
      <c r="C124" s="248"/>
      <c r="D124" s="248"/>
      <c r="E124" s="248"/>
      <c r="F124" s="248"/>
      <c r="G124" s="248"/>
      <c r="H124" s="80"/>
      <c r="I124" s="81">
        <f>$I$88+$I$77+$H$38+$I$114+$H$122</f>
        <v>5724.7080979113507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91" t="s">
        <v>102</v>
      </c>
      <c r="B125" s="192"/>
      <c r="C125" s="192"/>
      <c r="D125" s="192"/>
      <c r="E125" s="192"/>
      <c r="F125" s="192"/>
      <c r="G125" s="192"/>
      <c r="H125" s="192"/>
      <c r="I125" s="193"/>
    </row>
    <row r="126" spans="1:32" x14ac:dyDescent="0.25">
      <c r="A126" s="306" t="s">
        <v>21</v>
      </c>
      <c r="B126" s="150"/>
      <c r="C126" s="150"/>
      <c r="D126" s="150"/>
      <c r="E126" s="150"/>
      <c r="F126" s="150"/>
      <c r="G126" s="150"/>
      <c r="H126" s="150" t="s">
        <v>67</v>
      </c>
      <c r="I126" s="151"/>
    </row>
    <row r="127" spans="1:32" x14ac:dyDescent="0.25">
      <c r="A127" s="138" t="s">
        <v>45</v>
      </c>
      <c r="B127" s="139"/>
      <c r="C127" s="139"/>
      <c r="D127" s="139"/>
      <c r="E127" s="139"/>
      <c r="F127" s="139"/>
      <c r="G127" s="139"/>
      <c r="H127" s="19" t="s">
        <v>9</v>
      </c>
      <c r="I127" s="69" t="s">
        <v>24</v>
      </c>
    </row>
    <row r="128" spans="1:32" x14ac:dyDescent="0.25">
      <c r="A128" s="70" t="s">
        <v>0</v>
      </c>
      <c r="B128" s="273" t="s">
        <v>103</v>
      </c>
      <c r="C128" s="274"/>
      <c r="D128" s="274"/>
      <c r="E128" s="274"/>
      <c r="F128" s="274"/>
      <c r="G128" s="275"/>
      <c r="H128" s="14">
        <v>9.4000000000000004E-3</v>
      </c>
      <c r="I128" s="97">
        <f>H128*$I$124</f>
        <v>53.812256120366698</v>
      </c>
    </row>
    <row r="129" spans="1:32" x14ac:dyDescent="0.25">
      <c r="A129" s="70" t="s">
        <v>1</v>
      </c>
      <c r="B129" s="273" t="s">
        <v>17</v>
      </c>
      <c r="C129" s="274"/>
      <c r="D129" s="274"/>
      <c r="E129" s="274"/>
      <c r="F129" s="274"/>
      <c r="G129" s="275"/>
      <c r="H129" s="14">
        <v>0.01</v>
      </c>
      <c r="I129" s="97">
        <f>H129*($I$128+$I$124)</f>
        <v>57.78520354031717</v>
      </c>
    </row>
    <row r="130" spans="1:32" x14ac:dyDescent="0.25">
      <c r="A130" s="71" t="s">
        <v>3</v>
      </c>
      <c r="B130" s="273" t="s">
        <v>127</v>
      </c>
      <c r="C130" s="281"/>
      <c r="D130" s="281"/>
      <c r="E130" s="281"/>
      <c r="F130" s="281"/>
      <c r="G130" s="282"/>
      <c r="H130" s="14">
        <v>3.6700000000000003E-2</v>
      </c>
      <c r="I130" s="72">
        <f>(SUM($I$124+$I$128+$I$129)*H130)/(100%-(SUM($H$130:$H$132)))</f>
        <v>236.59827014569058</v>
      </c>
    </row>
    <row r="131" spans="1:32" x14ac:dyDescent="0.25">
      <c r="A131" s="71"/>
      <c r="B131" s="300" t="s">
        <v>126</v>
      </c>
      <c r="C131" s="301"/>
      <c r="D131" s="301"/>
      <c r="E131" s="301"/>
      <c r="F131" s="301"/>
      <c r="G131" s="302"/>
      <c r="H131" s="20">
        <v>8.0000000000000002E-3</v>
      </c>
      <c r="I131" s="72">
        <f>(SUM($I$124+$I$128+$I$129)*H131)/(100%-(SUM($H$130:$H$132)))</f>
        <v>51.574554800150537</v>
      </c>
    </row>
    <row r="132" spans="1:32" x14ac:dyDescent="0.25">
      <c r="A132" s="71" t="s">
        <v>5</v>
      </c>
      <c r="B132" s="303" t="s">
        <v>125</v>
      </c>
      <c r="C132" s="304"/>
      <c r="D132" s="304"/>
      <c r="E132" s="304"/>
      <c r="F132" s="304"/>
      <c r="G132" s="305"/>
      <c r="H132" s="21">
        <v>0.05</v>
      </c>
      <c r="I132" s="72">
        <f>(SUM($I$124+$I$128+$I$129)*H132)/(100%-(SUM($H$130:$H$132)))</f>
        <v>322.34096750094085</v>
      </c>
    </row>
    <row r="133" spans="1:32" x14ac:dyDescent="0.25">
      <c r="A133" s="217" t="s">
        <v>62</v>
      </c>
      <c r="B133" s="218"/>
      <c r="C133" s="218"/>
      <c r="D133" s="218"/>
      <c r="E133" s="218"/>
      <c r="F133" s="218"/>
      <c r="G133" s="218"/>
      <c r="H133" s="22">
        <f>SUM(H128:H132)</f>
        <v>0.11410000000000001</v>
      </c>
      <c r="I133" s="73">
        <f>SUM(I128:I132)</f>
        <v>722.11125210746582</v>
      </c>
    </row>
    <row r="134" spans="1:32" ht="16.5" thickBot="1" x14ac:dyDescent="0.3">
      <c r="A134" s="266" t="s">
        <v>135</v>
      </c>
      <c r="B134" s="267"/>
      <c r="C134" s="267"/>
      <c r="D134" s="267"/>
      <c r="E134" s="267"/>
      <c r="F134" s="267"/>
      <c r="G134" s="268"/>
      <c r="H134" s="82">
        <f>(H128+100%)*(H129+100%)/(100%-(SUM(H130:H132)))-100%</f>
        <v>0.12613940130343537</v>
      </c>
      <c r="I134" s="83">
        <f>H134*SUM($I$124)</f>
        <v>722.11125210746604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269" t="s">
        <v>104</v>
      </c>
      <c r="B135" s="270"/>
      <c r="C135" s="270"/>
      <c r="D135" s="270"/>
      <c r="E135" s="270"/>
      <c r="F135" s="270"/>
      <c r="G135" s="270"/>
      <c r="H135" s="270"/>
      <c r="I135" s="271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272" t="s">
        <v>21</v>
      </c>
      <c r="B137" s="158"/>
      <c r="C137" s="158"/>
      <c r="D137" s="158"/>
      <c r="E137" s="158"/>
      <c r="F137" s="158"/>
      <c r="G137" s="158"/>
      <c r="H137" s="158" t="s">
        <v>67</v>
      </c>
      <c r="I137" s="159"/>
    </row>
    <row r="138" spans="1:32" x14ac:dyDescent="0.25">
      <c r="A138" s="74" t="s">
        <v>0</v>
      </c>
      <c r="B138" s="261" t="s">
        <v>106</v>
      </c>
      <c r="C138" s="262"/>
      <c r="D138" s="262"/>
      <c r="E138" s="262"/>
      <c r="F138" s="262"/>
      <c r="G138" s="263"/>
      <c r="H138" s="264">
        <f>H38</f>
        <v>2942.18</v>
      </c>
      <c r="I138" s="265"/>
    </row>
    <row r="139" spans="1:32" x14ac:dyDescent="0.25">
      <c r="A139" s="74" t="s">
        <v>1</v>
      </c>
      <c r="B139" s="261" t="s">
        <v>107</v>
      </c>
      <c r="C139" s="262"/>
      <c r="D139" s="262"/>
      <c r="E139" s="262"/>
      <c r="F139" s="262"/>
      <c r="G139" s="263"/>
      <c r="H139" s="264">
        <f>I77</f>
        <v>2440.4945909489279</v>
      </c>
      <c r="I139" s="265"/>
    </row>
    <row r="140" spans="1:32" x14ac:dyDescent="0.25">
      <c r="A140" s="74" t="s">
        <v>3</v>
      </c>
      <c r="B140" s="261" t="s">
        <v>108</v>
      </c>
      <c r="C140" s="262"/>
      <c r="D140" s="262"/>
      <c r="E140" s="262"/>
      <c r="F140" s="262"/>
      <c r="G140" s="263"/>
      <c r="H140" s="264">
        <f>I88</f>
        <v>195.716489806928</v>
      </c>
      <c r="I140" s="265"/>
    </row>
    <row r="141" spans="1:32" x14ac:dyDescent="0.25">
      <c r="A141" s="74" t="s">
        <v>5</v>
      </c>
      <c r="B141" s="261" t="s">
        <v>109</v>
      </c>
      <c r="C141" s="262"/>
      <c r="D141" s="262"/>
      <c r="E141" s="262"/>
      <c r="F141" s="262"/>
      <c r="G141" s="263"/>
      <c r="H141" s="264">
        <f>I114</f>
        <v>114.35701715549504</v>
      </c>
      <c r="I141" s="265"/>
    </row>
    <row r="142" spans="1:32" x14ac:dyDescent="0.25">
      <c r="A142" s="74" t="s">
        <v>27</v>
      </c>
      <c r="B142" s="261" t="s">
        <v>110</v>
      </c>
      <c r="C142" s="262"/>
      <c r="D142" s="262"/>
      <c r="E142" s="262"/>
      <c r="F142" s="262"/>
      <c r="G142" s="263"/>
      <c r="H142" s="264">
        <f>H122</f>
        <v>31.96</v>
      </c>
      <c r="I142" s="265"/>
    </row>
    <row r="143" spans="1:32" x14ac:dyDescent="0.25">
      <c r="A143" s="276" t="s">
        <v>117</v>
      </c>
      <c r="B143" s="277"/>
      <c r="C143" s="277"/>
      <c r="D143" s="277"/>
      <c r="E143" s="277"/>
      <c r="F143" s="277"/>
      <c r="G143" s="278"/>
      <c r="H143" s="279">
        <f>SUM(H138:I142)</f>
        <v>5724.7080979113498</v>
      </c>
      <c r="I143" s="280"/>
    </row>
    <row r="144" spans="1:32" ht="16.5" thickBot="1" x14ac:dyDescent="0.3">
      <c r="A144" s="87" t="s">
        <v>28</v>
      </c>
      <c r="B144" s="258" t="s">
        <v>111</v>
      </c>
      <c r="C144" s="258"/>
      <c r="D144" s="258"/>
      <c r="E144" s="258"/>
      <c r="F144" s="258"/>
      <c r="G144" s="258"/>
      <c r="H144" s="259">
        <f>I133</f>
        <v>722.11125210746582</v>
      </c>
      <c r="I144" s="260"/>
    </row>
    <row r="145" spans="1:32" ht="16.5" thickBot="1" x14ac:dyDescent="0.3">
      <c r="A145" s="89" t="s">
        <v>31</v>
      </c>
      <c r="B145" s="130" t="s">
        <v>196</v>
      </c>
      <c r="C145" s="131"/>
      <c r="D145" s="131"/>
      <c r="E145" s="131"/>
      <c r="F145" s="131"/>
      <c r="G145" s="131"/>
      <c r="H145" s="298">
        <f>H143+H144</f>
        <v>6446.8193500188154</v>
      </c>
      <c r="I145" s="299"/>
    </row>
    <row r="146" spans="1:32" ht="16.5" thickBot="1" x14ac:dyDescent="0.3">
      <c r="A146" s="88" t="s">
        <v>32</v>
      </c>
      <c r="B146" s="290" t="s">
        <v>136</v>
      </c>
      <c r="C146" s="290"/>
      <c r="D146" s="290"/>
      <c r="E146" s="290"/>
      <c r="F146" s="290"/>
      <c r="G146" s="290"/>
      <c r="H146" s="286">
        <f>$E$26</f>
        <v>1</v>
      </c>
      <c r="I146" s="287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0" t="s">
        <v>137</v>
      </c>
      <c r="C147" s="131"/>
      <c r="D147" s="131"/>
      <c r="E147" s="131"/>
      <c r="F147" s="131"/>
      <c r="G147" s="131"/>
      <c r="H147" s="288">
        <f>$H$145*$H$146</f>
        <v>6446.8193500188154</v>
      </c>
      <c r="I147" s="289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283" t="s">
        <v>206</v>
      </c>
      <c r="C150" s="284"/>
      <c r="D150" s="285"/>
      <c r="F150" s="9" t="s">
        <v>197</v>
      </c>
      <c r="G150" s="36"/>
      <c r="H150" s="37">
        <f>H145</f>
        <v>6446.8193500188154</v>
      </c>
      <c r="I150" s="116">
        <v>46.35</v>
      </c>
    </row>
    <row r="151" spans="1:32" s="1" customFormat="1" x14ac:dyDescent="0.25">
      <c r="F151" s="9" t="s">
        <v>200</v>
      </c>
      <c r="G151" s="36"/>
      <c r="H151" s="37">
        <v>6377</v>
      </c>
    </row>
    <row r="152" spans="1:32" s="1" customFormat="1" x14ac:dyDescent="0.25">
      <c r="F152" s="10" t="s">
        <v>199</v>
      </c>
      <c r="G152" s="39"/>
      <c r="H152" s="40">
        <f>H150-H151</f>
        <v>69.819350018815385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B150:D150"/>
    <mergeCell ref="B145:G145"/>
    <mergeCell ref="H145:I145"/>
    <mergeCell ref="B146:G146"/>
    <mergeCell ref="H146:I146"/>
    <mergeCell ref="B147:G147"/>
    <mergeCell ref="H147:I147"/>
    <mergeCell ref="B142:G142"/>
    <mergeCell ref="H142:I142"/>
    <mergeCell ref="A143:G143"/>
    <mergeCell ref="H143:I143"/>
    <mergeCell ref="B144:G144"/>
    <mergeCell ref="H144:I144"/>
    <mergeCell ref="B139:G139"/>
    <mergeCell ref="H139:I139"/>
    <mergeCell ref="B140:G140"/>
    <mergeCell ref="H140:I140"/>
    <mergeCell ref="B141:G141"/>
    <mergeCell ref="H141:I141"/>
    <mergeCell ref="A134:G134"/>
    <mergeCell ref="A135:I135"/>
    <mergeCell ref="A137:G137"/>
    <mergeCell ref="H137:I137"/>
    <mergeCell ref="B138:G138"/>
    <mergeCell ref="H138:I138"/>
    <mergeCell ref="B128:G128"/>
    <mergeCell ref="B129:G129"/>
    <mergeCell ref="B130:G130"/>
    <mergeCell ref="B131:G131"/>
    <mergeCell ref="B132:G132"/>
    <mergeCell ref="A133:G133"/>
    <mergeCell ref="B123:I123"/>
    <mergeCell ref="A124:G124"/>
    <mergeCell ref="A125:I125"/>
    <mergeCell ref="A126:G126"/>
    <mergeCell ref="H126:I126"/>
    <mergeCell ref="A127:G127"/>
    <mergeCell ref="B120:G120"/>
    <mergeCell ref="H120:I120"/>
    <mergeCell ref="B121:G121"/>
    <mergeCell ref="H121:I121"/>
    <mergeCell ref="A122:G122"/>
    <mergeCell ref="H122:I122"/>
    <mergeCell ref="A117:G117"/>
    <mergeCell ref="H117:I117"/>
    <mergeCell ref="B118:G118"/>
    <mergeCell ref="H118:I118"/>
    <mergeCell ref="B119:G119"/>
    <mergeCell ref="H119:I119"/>
    <mergeCell ref="A111:G111"/>
    <mergeCell ref="B112:G112"/>
    <mergeCell ref="B113:G113"/>
    <mergeCell ref="A114:G114"/>
    <mergeCell ref="A115:I115"/>
    <mergeCell ref="A116:I116"/>
    <mergeCell ref="A105:G105"/>
    <mergeCell ref="B106:G106"/>
    <mergeCell ref="A107:G107"/>
    <mergeCell ref="A108:I108"/>
    <mergeCell ref="A109:I109"/>
    <mergeCell ref="A110:G110"/>
    <mergeCell ref="H110:I110"/>
    <mergeCell ref="B100:G100"/>
    <mergeCell ref="A101:G101"/>
    <mergeCell ref="A102:I102"/>
    <mergeCell ref="A103:I103"/>
    <mergeCell ref="A104:G104"/>
    <mergeCell ref="H104:I104"/>
    <mergeCell ref="A94:G94"/>
    <mergeCell ref="B95:G95"/>
    <mergeCell ref="B96:G96"/>
    <mergeCell ref="B97:G97"/>
    <mergeCell ref="B98:G98"/>
    <mergeCell ref="B99:G99"/>
    <mergeCell ref="A88:G88"/>
    <mergeCell ref="A90:G90"/>
    <mergeCell ref="A91:I91"/>
    <mergeCell ref="A92:I92"/>
    <mergeCell ref="A93:G93"/>
    <mergeCell ref="H93:I93"/>
    <mergeCell ref="B82:G82"/>
    <mergeCell ref="B83:G83"/>
    <mergeCell ref="B84:G84"/>
    <mergeCell ref="B85:G85"/>
    <mergeCell ref="B86:G86"/>
    <mergeCell ref="B87:G87"/>
    <mergeCell ref="A77:G77"/>
    <mergeCell ref="A78:I78"/>
    <mergeCell ref="A79:I79"/>
    <mergeCell ref="A80:G80"/>
    <mergeCell ref="H80:I80"/>
    <mergeCell ref="A81:G81"/>
    <mergeCell ref="A72:G72"/>
    <mergeCell ref="H72:I72"/>
    <mergeCell ref="A73:G73"/>
    <mergeCell ref="B74:G74"/>
    <mergeCell ref="B75:G75"/>
    <mergeCell ref="B76:G76"/>
    <mergeCell ref="B68:G68"/>
    <mergeCell ref="H68:I68"/>
    <mergeCell ref="A69:G69"/>
    <mergeCell ref="H69:I69"/>
    <mergeCell ref="A70:I70"/>
    <mergeCell ref="A71:I71"/>
    <mergeCell ref="B65:G65"/>
    <mergeCell ref="H65:I65"/>
    <mergeCell ref="B66:G66"/>
    <mergeCell ref="H66:I66"/>
    <mergeCell ref="B67:G67"/>
    <mergeCell ref="H67:I67"/>
    <mergeCell ref="A62:G62"/>
    <mergeCell ref="H62:I62"/>
    <mergeCell ref="B63:G63"/>
    <mergeCell ref="H63:I63"/>
    <mergeCell ref="B64:G64"/>
    <mergeCell ref="H64:I64"/>
    <mergeCell ref="B56:G56"/>
    <mergeCell ref="B57:G57"/>
    <mergeCell ref="B58:G58"/>
    <mergeCell ref="A59:G59"/>
    <mergeCell ref="A60:I60"/>
    <mergeCell ref="A61:I61"/>
    <mergeCell ref="A50:G50"/>
    <mergeCell ref="B51:G51"/>
    <mergeCell ref="B52:G52"/>
    <mergeCell ref="B53:G53"/>
    <mergeCell ref="B54:G54"/>
    <mergeCell ref="B55:G55"/>
    <mergeCell ref="B44:G44"/>
    <mergeCell ref="B45:G45"/>
    <mergeCell ref="A46:G46"/>
    <mergeCell ref="A47:I47"/>
    <mergeCell ref="A48:I48"/>
    <mergeCell ref="A49:G49"/>
    <mergeCell ref="H49:I49"/>
    <mergeCell ref="A39:I39"/>
    <mergeCell ref="A40:I40"/>
    <mergeCell ref="A41:I41"/>
    <mergeCell ref="A42:G42"/>
    <mergeCell ref="H42:I42"/>
    <mergeCell ref="A43:G43"/>
    <mergeCell ref="B36:G36"/>
    <mergeCell ref="H36:I36"/>
    <mergeCell ref="B37:G37"/>
    <mergeCell ref="H37:I37"/>
    <mergeCell ref="A38:G38"/>
    <mergeCell ref="H38:I38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18" zoomScale="90" zoomScaleNormal="90" workbookViewId="0">
      <selection activeCell="M9" sqref="M9:M10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132" t="s">
        <v>19</v>
      </c>
      <c r="D1" s="133"/>
      <c r="E1" s="133"/>
      <c r="F1" s="133"/>
      <c r="G1" s="133"/>
      <c r="H1" s="133"/>
      <c r="I1" s="134"/>
    </row>
    <row r="2" spans="1:9" ht="19.5" customHeight="1" x14ac:dyDescent="0.25">
      <c r="A2" s="47"/>
      <c r="B2" s="4"/>
      <c r="C2" s="135" t="s">
        <v>118</v>
      </c>
      <c r="D2" s="136"/>
      <c r="E2" s="136"/>
      <c r="F2" s="136"/>
      <c r="G2" s="136"/>
      <c r="H2" s="136"/>
      <c r="I2" s="137"/>
    </row>
    <row r="3" spans="1:9" ht="19.5" customHeight="1" x14ac:dyDescent="0.25">
      <c r="A3" s="47"/>
      <c r="B3" s="4"/>
      <c r="C3" s="135" t="s">
        <v>131</v>
      </c>
      <c r="D3" s="136"/>
      <c r="E3" s="136"/>
      <c r="F3" s="136"/>
      <c r="G3" s="136"/>
      <c r="H3" s="136"/>
      <c r="I3" s="137"/>
    </row>
    <row r="4" spans="1:9" ht="19.5" customHeight="1" thickBot="1" x14ac:dyDescent="0.3">
      <c r="A4" s="47"/>
      <c r="B4" s="4"/>
      <c r="C4" s="152" t="s">
        <v>71</v>
      </c>
      <c r="D4" s="153"/>
      <c r="E4" s="153"/>
      <c r="F4" s="153"/>
      <c r="G4" s="153"/>
      <c r="H4" s="153"/>
      <c r="I4" s="154"/>
    </row>
    <row r="5" spans="1:9" ht="18" customHeight="1" thickBot="1" x14ac:dyDescent="0.3">
      <c r="A5" s="155" t="s">
        <v>70</v>
      </c>
      <c r="B5" s="156"/>
      <c r="C5" s="156"/>
      <c r="D5" s="156"/>
      <c r="E5" s="156"/>
      <c r="F5" s="156"/>
      <c r="G5" s="156"/>
      <c r="H5" s="156"/>
      <c r="I5" s="157"/>
    </row>
    <row r="6" spans="1:9" x14ac:dyDescent="0.25">
      <c r="A6" s="148" t="s">
        <v>39</v>
      </c>
      <c r="B6" s="149"/>
      <c r="C6" s="149"/>
      <c r="D6" s="149"/>
      <c r="E6" s="150" t="s">
        <v>202</v>
      </c>
      <c r="F6" s="150"/>
      <c r="G6" s="150"/>
      <c r="H6" s="150"/>
      <c r="I6" s="151"/>
    </row>
    <row r="7" spans="1:9" x14ac:dyDescent="0.25">
      <c r="A7" s="142" t="s">
        <v>54</v>
      </c>
      <c r="B7" s="143"/>
      <c r="C7" s="143"/>
      <c r="D7" s="143"/>
      <c r="E7" s="144" t="s">
        <v>115</v>
      </c>
      <c r="F7" s="144"/>
      <c r="G7" s="144"/>
      <c r="H7" s="144"/>
      <c r="I7" s="145"/>
    </row>
    <row r="8" spans="1:9" x14ac:dyDescent="0.25">
      <c r="A8" s="138" t="s">
        <v>30</v>
      </c>
      <c r="B8" s="139"/>
      <c r="C8" s="139"/>
      <c r="D8" s="139"/>
      <c r="E8" s="140" t="s">
        <v>113</v>
      </c>
      <c r="F8" s="140"/>
      <c r="G8" s="140"/>
      <c r="H8" s="140"/>
      <c r="I8" s="141"/>
    </row>
    <row r="9" spans="1:9" x14ac:dyDescent="0.25">
      <c r="A9" s="142" t="s">
        <v>129</v>
      </c>
      <c r="B9" s="143"/>
      <c r="C9" s="143"/>
      <c r="D9" s="143"/>
      <c r="E9" s="144" t="s">
        <v>185</v>
      </c>
      <c r="F9" s="144"/>
      <c r="G9" s="144"/>
      <c r="H9" s="144"/>
      <c r="I9" s="145"/>
    </row>
    <row r="10" spans="1:9" x14ac:dyDescent="0.25">
      <c r="A10" s="138" t="s">
        <v>50</v>
      </c>
      <c r="B10" s="139"/>
      <c r="C10" s="139"/>
      <c r="D10" s="139"/>
      <c r="E10" s="146" t="s">
        <v>116</v>
      </c>
      <c r="F10" s="146"/>
      <c r="G10" s="146"/>
      <c r="H10" s="146"/>
      <c r="I10" s="147"/>
    </row>
    <row r="11" spans="1:9" x14ac:dyDescent="0.25">
      <c r="A11" s="142" t="s">
        <v>53</v>
      </c>
      <c r="B11" s="143"/>
      <c r="C11" s="143"/>
      <c r="D11" s="143"/>
      <c r="E11" s="144" t="s">
        <v>116</v>
      </c>
      <c r="F11" s="144"/>
      <c r="G11" s="144"/>
      <c r="H11" s="144"/>
      <c r="I11" s="145"/>
    </row>
    <row r="12" spans="1:9" x14ac:dyDescent="0.25">
      <c r="A12" s="138" t="s">
        <v>55</v>
      </c>
      <c r="B12" s="139"/>
      <c r="C12" s="139"/>
      <c r="D12" s="139"/>
      <c r="E12" s="158" t="s">
        <v>112</v>
      </c>
      <c r="F12" s="158"/>
      <c r="G12" s="158"/>
      <c r="H12" s="158"/>
      <c r="I12" s="159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291" t="s">
        <v>116</v>
      </c>
      <c r="I13" s="292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293" t="s">
        <v>116</v>
      </c>
      <c r="I14" s="294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295" t="s">
        <v>33</v>
      </c>
      <c r="I15" s="292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296" t="s">
        <v>203</v>
      </c>
      <c r="I16" s="297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175" t="s">
        <v>23</v>
      </c>
      <c r="C18" s="175"/>
      <c r="D18" s="175"/>
      <c r="E18" s="175"/>
      <c r="F18" s="175"/>
      <c r="G18" s="175"/>
      <c r="H18" s="176" t="s">
        <v>40</v>
      </c>
      <c r="I18" s="177"/>
    </row>
    <row r="19" spans="1:10" x14ac:dyDescent="0.25">
      <c r="A19" s="53" t="s">
        <v>1</v>
      </c>
      <c r="B19" s="178" t="s">
        <v>44</v>
      </c>
      <c r="C19" s="178"/>
      <c r="D19" s="178"/>
      <c r="E19" s="178"/>
      <c r="F19" s="178"/>
      <c r="G19" s="178"/>
      <c r="H19" s="179" t="s">
        <v>184</v>
      </c>
      <c r="I19" s="180"/>
    </row>
    <row r="20" spans="1:10" x14ac:dyDescent="0.25">
      <c r="A20" s="54" t="s">
        <v>3</v>
      </c>
      <c r="B20" s="166" t="s">
        <v>130</v>
      </c>
      <c r="C20" s="166"/>
      <c r="D20" s="166"/>
      <c r="E20" s="166"/>
      <c r="F20" s="166"/>
      <c r="G20" s="166"/>
      <c r="H20" s="167">
        <v>1621</v>
      </c>
      <c r="I20" s="168"/>
    </row>
    <row r="21" spans="1:10" x14ac:dyDescent="0.25">
      <c r="A21" s="55" t="s">
        <v>5</v>
      </c>
      <c r="B21" s="169" t="s">
        <v>46</v>
      </c>
      <c r="C21" s="170"/>
      <c r="D21" s="170"/>
      <c r="E21" s="170"/>
      <c r="F21" s="170"/>
      <c r="G21" s="170"/>
      <c r="H21" s="171">
        <v>1820.65</v>
      </c>
      <c r="I21" s="172"/>
      <c r="J21" s="117"/>
    </row>
    <row r="22" spans="1:10" x14ac:dyDescent="0.25">
      <c r="A22" s="52" t="s">
        <v>27</v>
      </c>
      <c r="B22" s="175" t="s">
        <v>6</v>
      </c>
      <c r="C22" s="175"/>
      <c r="D22" s="175"/>
      <c r="E22" s="175"/>
      <c r="F22" s="175"/>
      <c r="G22" s="175"/>
      <c r="H22" s="173">
        <v>46023</v>
      </c>
      <c r="I22" s="174"/>
    </row>
    <row r="23" spans="1:10" x14ac:dyDescent="0.25">
      <c r="A23" s="53" t="s">
        <v>28</v>
      </c>
      <c r="B23" s="160" t="s">
        <v>29</v>
      </c>
      <c r="C23" s="160"/>
      <c r="D23" s="160"/>
      <c r="E23" s="160" t="s">
        <v>132</v>
      </c>
      <c r="F23" s="160"/>
      <c r="G23" s="160"/>
      <c r="H23" s="160" t="s">
        <v>51</v>
      </c>
      <c r="I23" s="161"/>
    </row>
    <row r="24" spans="1:10" x14ac:dyDescent="0.25">
      <c r="A24" s="52" t="s">
        <v>31</v>
      </c>
      <c r="B24" s="162">
        <v>0.06</v>
      </c>
      <c r="C24" s="162"/>
      <c r="D24" s="162"/>
      <c r="E24" s="163">
        <v>44</v>
      </c>
      <c r="F24" s="163"/>
      <c r="G24" s="163"/>
      <c r="H24" s="164">
        <v>4</v>
      </c>
      <c r="I24" s="165"/>
    </row>
    <row r="25" spans="1:10" x14ac:dyDescent="0.25">
      <c r="A25" s="53" t="s">
        <v>32</v>
      </c>
      <c r="B25" s="160" t="s">
        <v>49</v>
      </c>
      <c r="C25" s="160"/>
      <c r="D25" s="160"/>
      <c r="E25" s="160" t="s">
        <v>47</v>
      </c>
      <c r="F25" s="160"/>
      <c r="G25" s="160"/>
      <c r="H25" s="189" t="s">
        <v>48</v>
      </c>
      <c r="I25" s="190"/>
    </row>
    <row r="26" spans="1:10" x14ac:dyDescent="0.25">
      <c r="A26" s="52" t="s">
        <v>34</v>
      </c>
      <c r="B26" s="163" t="s">
        <v>18</v>
      </c>
      <c r="C26" s="163"/>
      <c r="D26" s="163"/>
      <c r="E26" s="163">
        <v>1</v>
      </c>
      <c r="F26" s="163"/>
      <c r="G26" s="163"/>
      <c r="H26" s="194">
        <v>1</v>
      </c>
      <c r="I26" s="195"/>
    </row>
    <row r="27" spans="1:10" ht="16.5" thickBot="1" x14ac:dyDescent="0.3">
      <c r="A27" s="196"/>
      <c r="B27" s="197"/>
      <c r="C27" s="197"/>
      <c r="D27" s="197"/>
      <c r="E27" s="197"/>
      <c r="F27" s="197"/>
      <c r="G27" s="197"/>
      <c r="H27" s="197"/>
      <c r="I27" s="198"/>
    </row>
    <row r="28" spans="1:10" ht="16.5" thickBot="1" x14ac:dyDescent="0.3">
      <c r="A28" s="191" t="s">
        <v>72</v>
      </c>
      <c r="B28" s="192"/>
      <c r="C28" s="192"/>
      <c r="D28" s="192"/>
      <c r="E28" s="192"/>
      <c r="F28" s="192"/>
      <c r="G28" s="192"/>
      <c r="H28" s="192"/>
      <c r="I28" s="193"/>
    </row>
    <row r="29" spans="1:10" x14ac:dyDescent="0.25">
      <c r="A29" s="181" t="s">
        <v>21</v>
      </c>
      <c r="B29" s="182"/>
      <c r="C29" s="182"/>
      <c r="D29" s="182"/>
      <c r="E29" s="182"/>
      <c r="F29" s="182"/>
      <c r="G29" s="182"/>
      <c r="H29" s="182" t="s">
        <v>67</v>
      </c>
      <c r="I29" s="183"/>
    </row>
    <row r="30" spans="1:10" x14ac:dyDescent="0.25">
      <c r="A30" s="56" t="s">
        <v>0</v>
      </c>
      <c r="B30" s="184" t="s">
        <v>7</v>
      </c>
      <c r="C30" s="185"/>
      <c r="D30" s="185"/>
      <c r="E30" s="185"/>
      <c r="F30" s="185"/>
      <c r="G30" s="186"/>
      <c r="H30" s="187">
        <f>H21</f>
        <v>1820.65</v>
      </c>
      <c r="I30" s="188"/>
    </row>
    <row r="31" spans="1:10" x14ac:dyDescent="0.25">
      <c r="A31" s="57" t="s">
        <v>1</v>
      </c>
      <c r="B31" s="199" t="s">
        <v>41</v>
      </c>
      <c r="C31" s="200"/>
      <c r="D31" s="200"/>
      <c r="E31" s="200"/>
      <c r="F31" s="200"/>
      <c r="G31" s="201"/>
      <c r="H31" s="187"/>
      <c r="I31" s="188"/>
    </row>
    <row r="32" spans="1:10" x14ac:dyDescent="0.25">
      <c r="A32" s="56" t="s">
        <v>3</v>
      </c>
      <c r="B32" s="184" t="s">
        <v>114</v>
      </c>
      <c r="C32" s="185"/>
      <c r="D32" s="185"/>
      <c r="E32" s="185"/>
      <c r="F32" s="185"/>
      <c r="G32" s="186"/>
      <c r="H32" s="205">
        <v>0</v>
      </c>
      <c r="I32" s="206"/>
    </row>
    <row r="33" spans="1:9" x14ac:dyDescent="0.25">
      <c r="A33" s="57" t="s">
        <v>5</v>
      </c>
      <c r="B33" s="199" t="s">
        <v>42</v>
      </c>
      <c r="C33" s="200"/>
      <c r="D33" s="200"/>
      <c r="E33" s="200"/>
      <c r="F33" s="200"/>
      <c r="G33" s="201"/>
      <c r="H33" s="187"/>
      <c r="I33" s="188"/>
    </row>
    <row r="34" spans="1:9" x14ac:dyDescent="0.25">
      <c r="A34" s="57" t="s">
        <v>27</v>
      </c>
      <c r="B34" s="199" t="s">
        <v>63</v>
      </c>
      <c r="C34" s="200"/>
      <c r="D34" s="200"/>
      <c r="E34" s="200"/>
      <c r="F34" s="200"/>
      <c r="G34" s="201"/>
      <c r="H34" s="187"/>
      <c r="I34" s="188"/>
    </row>
    <row r="35" spans="1:9" x14ac:dyDescent="0.25">
      <c r="A35" s="57" t="s">
        <v>28</v>
      </c>
      <c r="B35" s="199" t="s">
        <v>43</v>
      </c>
      <c r="C35" s="200"/>
      <c r="D35" s="200"/>
      <c r="E35" s="200"/>
      <c r="F35" s="200"/>
      <c r="G35" s="201"/>
      <c r="H35" s="187"/>
      <c r="I35" s="188"/>
    </row>
    <row r="36" spans="1:9" x14ac:dyDescent="0.25">
      <c r="A36" s="54" t="s">
        <v>31</v>
      </c>
      <c r="B36" s="202" t="s">
        <v>64</v>
      </c>
      <c r="C36" s="203"/>
      <c r="D36" s="203"/>
      <c r="E36" s="203"/>
      <c r="F36" s="203"/>
      <c r="G36" s="204"/>
      <c r="H36" s="187"/>
      <c r="I36" s="188"/>
    </row>
    <row r="37" spans="1:9" x14ac:dyDescent="0.25">
      <c r="A37" s="54" t="s">
        <v>32</v>
      </c>
      <c r="B37" s="202" t="s">
        <v>61</v>
      </c>
      <c r="C37" s="203"/>
      <c r="D37" s="203"/>
      <c r="E37" s="203"/>
      <c r="F37" s="203"/>
      <c r="G37" s="204"/>
      <c r="H37" s="215"/>
      <c r="I37" s="216"/>
    </row>
    <row r="38" spans="1:9" x14ac:dyDescent="0.25">
      <c r="A38" s="217" t="s">
        <v>62</v>
      </c>
      <c r="B38" s="218"/>
      <c r="C38" s="218"/>
      <c r="D38" s="218"/>
      <c r="E38" s="218"/>
      <c r="F38" s="218"/>
      <c r="G38" s="218"/>
      <c r="H38" s="219">
        <f>SUM(H30:H37)</f>
        <v>1820.65</v>
      </c>
      <c r="I38" s="220"/>
    </row>
    <row r="39" spans="1:9" ht="16.5" thickBot="1" x14ac:dyDescent="0.3">
      <c r="A39" s="196"/>
      <c r="B39" s="197"/>
      <c r="C39" s="197"/>
      <c r="D39" s="197"/>
      <c r="E39" s="197"/>
      <c r="F39" s="197"/>
      <c r="G39" s="197"/>
      <c r="H39" s="197"/>
      <c r="I39" s="198"/>
    </row>
    <row r="40" spans="1:9" ht="16.5" thickBot="1" x14ac:dyDescent="0.3">
      <c r="A40" s="191" t="s">
        <v>73</v>
      </c>
      <c r="B40" s="192"/>
      <c r="C40" s="192"/>
      <c r="D40" s="192"/>
      <c r="E40" s="192"/>
      <c r="F40" s="192"/>
      <c r="G40" s="192"/>
      <c r="H40" s="192"/>
      <c r="I40" s="193"/>
    </row>
    <row r="41" spans="1:9" x14ac:dyDescent="0.25">
      <c r="A41" s="207" t="s">
        <v>74</v>
      </c>
      <c r="B41" s="208"/>
      <c r="C41" s="208"/>
      <c r="D41" s="208"/>
      <c r="E41" s="208"/>
      <c r="F41" s="208"/>
      <c r="G41" s="208"/>
      <c r="H41" s="208"/>
      <c r="I41" s="209"/>
    </row>
    <row r="42" spans="1:9" x14ac:dyDescent="0.25">
      <c r="A42" s="210" t="s">
        <v>21</v>
      </c>
      <c r="B42" s="211"/>
      <c r="C42" s="211"/>
      <c r="D42" s="211"/>
      <c r="E42" s="211"/>
      <c r="F42" s="211"/>
      <c r="G42" s="212"/>
      <c r="H42" s="213" t="s">
        <v>67</v>
      </c>
      <c r="I42" s="214"/>
    </row>
    <row r="43" spans="1:9" x14ac:dyDescent="0.25">
      <c r="A43" s="224" t="s">
        <v>45</v>
      </c>
      <c r="B43" s="225"/>
      <c r="C43" s="225"/>
      <c r="D43" s="225"/>
      <c r="E43" s="225"/>
      <c r="F43" s="225"/>
      <c r="G43" s="226"/>
      <c r="H43" s="96" t="s">
        <v>9</v>
      </c>
      <c r="I43" s="58" t="s">
        <v>24</v>
      </c>
    </row>
    <row r="44" spans="1:9" x14ac:dyDescent="0.25">
      <c r="A44" s="56" t="s">
        <v>0</v>
      </c>
      <c r="B44" s="202" t="s">
        <v>75</v>
      </c>
      <c r="C44" s="203"/>
      <c r="D44" s="203"/>
      <c r="E44" s="203"/>
      <c r="F44" s="203"/>
      <c r="G44" s="204"/>
      <c r="H44" s="12">
        <v>8.3299999999999999E-2</v>
      </c>
      <c r="I44" s="59">
        <f>H44*($H$38)</f>
        <v>151.660145</v>
      </c>
    </row>
    <row r="45" spans="1:9" x14ac:dyDescent="0.25">
      <c r="A45" s="56" t="s">
        <v>1</v>
      </c>
      <c r="B45" s="202" t="s">
        <v>76</v>
      </c>
      <c r="C45" s="203"/>
      <c r="D45" s="203"/>
      <c r="E45" s="203"/>
      <c r="F45" s="203"/>
      <c r="G45" s="204"/>
      <c r="H45" s="12">
        <v>0.1111</v>
      </c>
      <c r="I45" s="59">
        <f>H45*($H$38)</f>
        <v>202.27421500000003</v>
      </c>
    </row>
    <row r="46" spans="1:9" x14ac:dyDescent="0.25">
      <c r="A46" s="217" t="s">
        <v>62</v>
      </c>
      <c r="B46" s="218"/>
      <c r="C46" s="218"/>
      <c r="D46" s="218"/>
      <c r="E46" s="218"/>
      <c r="F46" s="218"/>
      <c r="G46" s="218"/>
      <c r="H46" s="13">
        <f>SUM(H44:H45)</f>
        <v>0.19440000000000002</v>
      </c>
      <c r="I46" s="60">
        <f>SUM(I44:I45)</f>
        <v>353.93436000000003</v>
      </c>
    </row>
    <row r="47" spans="1:9" x14ac:dyDescent="0.25">
      <c r="A47" s="227"/>
      <c r="B47" s="228"/>
      <c r="C47" s="228"/>
      <c r="D47" s="228"/>
      <c r="E47" s="228"/>
      <c r="F47" s="228"/>
      <c r="G47" s="228"/>
      <c r="H47" s="228"/>
      <c r="I47" s="229"/>
    </row>
    <row r="48" spans="1:9" x14ac:dyDescent="0.25">
      <c r="A48" s="230" t="s">
        <v>77</v>
      </c>
      <c r="B48" s="231"/>
      <c r="C48" s="231"/>
      <c r="D48" s="231"/>
      <c r="E48" s="231"/>
      <c r="F48" s="231"/>
      <c r="G48" s="231"/>
      <c r="H48" s="231"/>
      <c r="I48" s="232"/>
    </row>
    <row r="49" spans="1:32" x14ac:dyDescent="0.25">
      <c r="A49" s="210" t="s">
        <v>21</v>
      </c>
      <c r="B49" s="211"/>
      <c r="C49" s="211"/>
      <c r="D49" s="211"/>
      <c r="E49" s="211"/>
      <c r="F49" s="211"/>
      <c r="G49" s="212"/>
      <c r="H49" s="213" t="s">
        <v>67</v>
      </c>
      <c r="I49" s="214"/>
    </row>
    <row r="50" spans="1:32" x14ac:dyDescent="0.25">
      <c r="A50" s="221" t="s">
        <v>45</v>
      </c>
      <c r="B50" s="222"/>
      <c r="C50" s="222"/>
      <c r="D50" s="222"/>
      <c r="E50" s="222"/>
      <c r="F50" s="222"/>
      <c r="G50" s="222"/>
      <c r="H50" s="96" t="s">
        <v>9</v>
      </c>
      <c r="I50" s="58" t="s">
        <v>24</v>
      </c>
    </row>
    <row r="51" spans="1:32" x14ac:dyDescent="0.25">
      <c r="A51" s="56" t="s">
        <v>0</v>
      </c>
      <c r="B51" s="223" t="s">
        <v>10</v>
      </c>
      <c r="C51" s="223"/>
      <c r="D51" s="223"/>
      <c r="E51" s="223"/>
      <c r="F51" s="223"/>
      <c r="G51" s="223"/>
      <c r="H51" s="14">
        <v>0.2</v>
      </c>
      <c r="I51" s="97">
        <f>H51*($I$46+$H$38)</f>
        <v>434.91687200000007</v>
      </c>
    </row>
    <row r="52" spans="1:32" x14ac:dyDescent="0.25">
      <c r="A52" s="56" t="s">
        <v>1</v>
      </c>
      <c r="B52" s="223" t="s">
        <v>11</v>
      </c>
      <c r="C52" s="223"/>
      <c r="D52" s="223"/>
      <c r="E52" s="223"/>
      <c r="F52" s="223"/>
      <c r="G52" s="223"/>
      <c r="H52" s="14">
        <v>1.4999999999999999E-2</v>
      </c>
      <c r="I52" s="97">
        <f t="shared" ref="I52:I58" si="0">H52*($I$46+$H$38)</f>
        <v>32.618765400000001</v>
      </c>
    </row>
    <row r="53" spans="1:32" x14ac:dyDescent="0.25">
      <c r="A53" s="56" t="s">
        <v>3</v>
      </c>
      <c r="B53" s="223" t="s">
        <v>12</v>
      </c>
      <c r="C53" s="223"/>
      <c r="D53" s="223"/>
      <c r="E53" s="223"/>
      <c r="F53" s="223"/>
      <c r="G53" s="223"/>
      <c r="H53" s="14">
        <v>0.01</v>
      </c>
      <c r="I53" s="97">
        <f t="shared" si="0"/>
        <v>21.745843600000004</v>
      </c>
    </row>
    <row r="54" spans="1:32" x14ac:dyDescent="0.25">
      <c r="A54" s="56" t="s">
        <v>5</v>
      </c>
      <c r="B54" s="223" t="s">
        <v>13</v>
      </c>
      <c r="C54" s="223"/>
      <c r="D54" s="223"/>
      <c r="E54" s="223"/>
      <c r="F54" s="223"/>
      <c r="G54" s="223"/>
      <c r="H54" s="14">
        <v>2E-3</v>
      </c>
      <c r="I54" s="97">
        <f t="shared" si="0"/>
        <v>4.3491687200000007</v>
      </c>
    </row>
    <row r="55" spans="1:32" x14ac:dyDescent="0.25">
      <c r="A55" s="56" t="s">
        <v>27</v>
      </c>
      <c r="B55" s="223" t="s">
        <v>14</v>
      </c>
      <c r="C55" s="223"/>
      <c r="D55" s="223"/>
      <c r="E55" s="223"/>
      <c r="F55" s="223"/>
      <c r="G55" s="223"/>
      <c r="H55" s="14">
        <v>2.5000000000000001E-2</v>
      </c>
      <c r="I55" s="97">
        <f t="shared" si="0"/>
        <v>54.364609000000009</v>
      </c>
    </row>
    <row r="56" spans="1:32" x14ac:dyDescent="0.25">
      <c r="A56" s="56" t="s">
        <v>28</v>
      </c>
      <c r="B56" s="223" t="s">
        <v>16</v>
      </c>
      <c r="C56" s="223"/>
      <c r="D56" s="223"/>
      <c r="E56" s="223"/>
      <c r="F56" s="223"/>
      <c r="G56" s="223"/>
      <c r="H56" s="14">
        <v>6.0000000000000001E-3</v>
      </c>
      <c r="I56" s="97">
        <f t="shared" si="0"/>
        <v>13.047506160000003</v>
      </c>
    </row>
    <row r="57" spans="1:32" s="2" customFormat="1" x14ac:dyDescent="0.25">
      <c r="A57" s="54" t="s">
        <v>31</v>
      </c>
      <c r="B57" s="166" t="s">
        <v>204</v>
      </c>
      <c r="C57" s="166"/>
      <c r="D57" s="166"/>
      <c r="E57" s="166"/>
      <c r="F57" s="166"/>
      <c r="G57" s="166"/>
      <c r="H57" s="126">
        <v>3.1283999999999999E-2</v>
      </c>
      <c r="I57" s="101">
        <f t="shared" si="0"/>
        <v>68.029697118240009</v>
      </c>
    </row>
    <row r="58" spans="1:32" x14ac:dyDescent="0.25">
      <c r="A58" s="56" t="s">
        <v>32</v>
      </c>
      <c r="B58" s="223" t="s">
        <v>15</v>
      </c>
      <c r="C58" s="223"/>
      <c r="D58" s="223"/>
      <c r="E58" s="223"/>
      <c r="F58" s="223"/>
      <c r="G58" s="223"/>
      <c r="H58" s="14">
        <v>0.08</v>
      </c>
      <c r="I58" s="97">
        <f t="shared" si="0"/>
        <v>173.96674880000003</v>
      </c>
    </row>
    <row r="59" spans="1:32" x14ac:dyDescent="0.25">
      <c r="A59" s="217" t="s">
        <v>62</v>
      </c>
      <c r="B59" s="218"/>
      <c r="C59" s="218"/>
      <c r="D59" s="218"/>
      <c r="E59" s="218"/>
      <c r="F59" s="218"/>
      <c r="G59" s="218"/>
      <c r="H59" s="15">
        <f>SUM(H51:H58)</f>
        <v>0.36928400000000006</v>
      </c>
      <c r="I59" s="61">
        <f>SUM(I51:I58)</f>
        <v>803.03921079824011</v>
      </c>
    </row>
    <row r="60" spans="1:32" x14ac:dyDescent="0.25">
      <c r="A60" s="227"/>
      <c r="B60" s="228"/>
      <c r="C60" s="228"/>
      <c r="D60" s="228"/>
      <c r="E60" s="228"/>
      <c r="F60" s="228"/>
      <c r="G60" s="228"/>
      <c r="H60" s="228"/>
      <c r="I60" s="229"/>
    </row>
    <row r="61" spans="1:32" x14ac:dyDescent="0.25">
      <c r="A61" s="230" t="s">
        <v>78</v>
      </c>
      <c r="B61" s="231"/>
      <c r="C61" s="231"/>
      <c r="D61" s="231"/>
      <c r="E61" s="231"/>
      <c r="F61" s="231"/>
      <c r="G61" s="231"/>
      <c r="H61" s="231"/>
      <c r="I61" s="232"/>
    </row>
    <row r="62" spans="1:32" x14ac:dyDescent="0.25">
      <c r="A62" s="233" t="s">
        <v>21</v>
      </c>
      <c r="B62" s="234"/>
      <c r="C62" s="234"/>
      <c r="D62" s="234"/>
      <c r="E62" s="234"/>
      <c r="F62" s="234"/>
      <c r="G62" s="234"/>
      <c r="H62" s="234" t="s">
        <v>67</v>
      </c>
      <c r="I62" s="235"/>
    </row>
    <row r="63" spans="1:32" x14ac:dyDescent="0.25">
      <c r="A63" s="56" t="s">
        <v>0</v>
      </c>
      <c r="B63" s="223" t="s">
        <v>8</v>
      </c>
      <c r="C63" s="223"/>
      <c r="D63" s="223"/>
      <c r="E63" s="223"/>
      <c r="F63" s="223"/>
      <c r="G63" s="223"/>
      <c r="H63" s="241">
        <f>$H$24*$E$24-$B$24*$H$21</f>
        <v>66.760999999999996</v>
      </c>
      <c r="I63" s="242"/>
      <c r="AE63" s="3"/>
      <c r="AF63" s="3"/>
    </row>
    <row r="64" spans="1:32" s="2" customFormat="1" x14ac:dyDescent="0.25">
      <c r="A64" s="54" t="s">
        <v>1</v>
      </c>
      <c r="B64" s="166" t="s">
        <v>35</v>
      </c>
      <c r="C64" s="166"/>
      <c r="D64" s="166"/>
      <c r="E64" s="166"/>
      <c r="F64" s="166"/>
      <c r="G64" s="166"/>
      <c r="H64" s="241">
        <v>505.99</v>
      </c>
      <c r="I64" s="242"/>
    </row>
    <row r="65" spans="1:11" s="2" customFormat="1" x14ac:dyDescent="0.25">
      <c r="A65" s="54" t="s">
        <v>3</v>
      </c>
      <c r="B65" s="166" t="s">
        <v>57</v>
      </c>
      <c r="C65" s="166"/>
      <c r="D65" s="166"/>
      <c r="E65" s="166"/>
      <c r="F65" s="166"/>
      <c r="G65" s="166"/>
      <c r="H65" s="241">
        <v>0</v>
      </c>
      <c r="I65" s="242"/>
    </row>
    <row r="66" spans="1:11" s="2" customFormat="1" x14ac:dyDescent="0.25">
      <c r="A66" s="54" t="s">
        <v>5</v>
      </c>
      <c r="B66" s="166" t="s">
        <v>56</v>
      </c>
      <c r="C66" s="166"/>
      <c r="D66" s="166"/>
      <c r="E66" s="166"/>
      <c r="F66" s="166"/>
      <c r="G66" s="166"/>
      <c r="H66" s="241">
        <v>60.75</v>
      </c>
      <c r="I66" s="242"/>
    </row>
    <row r="67" spans="1:11" s="2" customFormat="1" x14ac:dyDescent="0.25">
      <c r="A67" s="54" t="s">
        <v>27</v>
      </c>
      <c r="B67" s="166" t="s">
        <v>20</v>
      </c>
      <c r="C67" s="166"/>
      <c r="D67" s="166"/>
      <c r="E67" s="166"/>
      <c r="F67" s="166"/>
      <c r="G67" s="166"/>
      <c r="H67" s="241">
        <v>4.6100000000000003</v>
      </c>
      <c r="I67" s="242"/>
    </row>
    <row r="68" spans="1:11" x14ac:dyDescent="0.25">
      <c r="A68" s="57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11" x14ac:dyDescent="0.25">
      <c r="A69" s="217" t="s">
        <v>62</v>
      </c>
      <c r="B69" s="218"/>
      <c r="C69" s="218"/>
      <c r="D69" s="218"/>
      <c r="E69" s="218"/>
      <c r="F69" s="218"/>
      <c r="G69" s="218"/>
      <c r="H69" s="219">
        <f>SUM(H63:I68)</f>
        <v>638.11099999999999</v>
      </c>
      <c r="I69" s="220"/>
    </row>
    <row r="70" spans="1:11" x14ac:dyDescent="0.25">
      <c r="A70" s="227"/>
      <c r="B70" s="228"/>
      <c r="C70" s="228"/>
      <c r="D70" s="228"/>
      <c r="E70" s="228"/>
      <c r="F70" s="228"/>
      <c r="G70" s="228"/>
      <c r="H70" s="228"/>
      <c r="I70" s="229"/>
    </row>
    <row r="71" spans="1:11" x14ac:dyDescent="0.25">
      <c r="A71" s="230" t="s">
        <v>79</v>
      </c>
      <c r="B71" s="231"/>
      <c r="C71" s="231"/>
      <c r="D71" s="231"/>
      <c r="E71" s="231"/>
      <c r="F71" s="231"/>
      <c r="G71" s="231"/>
      <c r="H71" s="231"/>
      <c r="I71" s="232"/>
    </row>
    <row r="72" spans="1:11" x14ac:dyDescent="0.25">
      <c r="A72" s="233" t="s">
        <v>21</v>
      </c>
      <c r="B72" s="234"/>
      <c r="C72" s="234"/>
      <c r="D72" s="234"/>
      <c r="E72" s="234"/>
      <c r="F72" s="234"/>
      <c r="G72" s="234"/>
      <c r="H72" s="234" t="s">
        <v>67</v>
      </c>
      <c r="I72" s="235"/>
    </row>
    <row r="73" spans="1:11" x14ac:dyDescent="0.25">
      <c r="A73" s="221" t="s">
        <v>45</v>
      </c>
      <c r="B73" s="222"/>
      <c r="C73" s="222"/>
      <c r="D73" s="222"/>
      <c r="E73" s="222"/>
      <c r="F73" s="222"/>
      <c r="G73" s="222"/>
      <c r="H73" s="96" t="s">
        <v>9</v>
      </c>
      <c r="I73" s="58" t="s">
        <v>24</v>
      </c>
    </row>
    <row r="74" spans="1:11" x14ac:dyDescent="0.25">
      <c r="A74" s="62" t="s">
        <v>80</v>
      </c>
      <c r="B74" s="184" t="s">
        <v>81</v>
      </c>
      <c r="C74" s="185"/>
      <c r="D74" s="185"/>
      <c r="E74" s="185"/>
      <c r="F74" s="185"/>
      <c r="G74" s="186"/>
      <c r="H74" s="16">
        <f>H46</f>
        <v>0.19440000000000002</v>
      </c>
      <c r="I74" s="59">
        <f>I46</f>
        <v>353.93436000000003</v>
      </c>
    </row>
    <row r="75" spans="1:11" x14ac:dyDescent="0.25">
      <c r="A75" s="62" t="s">
        <v>82</v>
      </c>
      <c r="B75" s="184" t="s">
        <v>83</v>
      </c>
      <c r="C75" s="185"/>
      <c r="D75" s="185"/>
      <c r="E75" s="185"/>
      <c r="F75" s="185"/>
      <c r="G75" s="186"/>
      <c r="H75" s="16">
        <f>H59</f>
        <v>0.36928400000000006</v>
      </c>
      <c r="I75" s="59">
        <f>I59</f>
        <v>803.03921079824011</v>
      </c>
    </row>
    <row r="76" spans="1:11" x14ac:dyDescent="0.25">
      <c r="A76" s="62" t="s">
        <v>84</v>
      </c>
      <c r="B76" s="184" t="s">
        <v>85</v>
      </c>
      <c r="C76" s="185"/>
      <c r="D76" s="185"/>
      <c r="E76" s="185"/>
      <c r="F76" s="185"/>
      <c r="G76" s="186"/>
      <c r="H76" s="11"/>
      <c r="I76" s="59">
        <f>H69</f>
        <v>638.11099999999999</v>
      </c>
    </row>
    <row r="77" spans="1:11" x14ac:dyDescent="0.25">
      <c r="A77" s="217" t="s">
        <v>62</v>
      </c>
      <c r="B77" s="218"/>
      <c r="C77" s="218"/>
      <c r="D77" s="218"/>
      <c r="E77" s="218"/>
      <c r="F77" s="218"/>
      <c r="G77" s="218"/>
      <c r="H77" s="11"/>
      <c r="I77" s="60">
        <f>SUM(I74:I76)</f>
        <v>1795.0845707982403</v>
      </c>
    </row>
    <row r="78" spans="1:11" ht="16.5" thickBot="1" x14ac:dyDescent="0.3">
      <c r="A78" s="243"/>
      <c r="B78" s="244"/>
      <c r="C78" s="244"/>
      <c r="D78" s="244"/>
      <c r="E78" s="244"/>
      <c r="F78" s="244"/>
      <c r="G78" s="244"/>
      <c r="H78" s="244"/>
      <c r="I78" s="245"/>
    </row>
    <row r="79" spans="1:11" ht="16.5" thickBot="1" x14ac:dyDescent="0.3">
      <c r="A79" s="191" t="s">
        <v>86</v>
      </c>
      <c r="B79" s="192"/>
      <c r="C79" s="192"/>
      <c r="D79" s="192"/>
      <c r="E79" s="192"/>
      <c r="F79" s="192"/>
      <c r="G79" s="192"/>
      <c r="H79" s="192"/>
      <c r="I79" s="193"/>
      <c r="K79" s="104" t="s">
        <v>191</v>
      </c>
    </row>
    <row r="80" spans="1:11" x14ac:dyDescent="0.25">
      <c r="A80" s="181" t="s">
        <v>21</v>
      </c>
      <c r="B80" s="182"/>
      <c r="C80" s="182"/>
      <c r="D80" s="182"/>
      <c r="E80" s="182"/>
      <c r="F80" s="182"/>
      <c r="G80" s="182"/>
      <c r="H80" s="182" t="s">
        <v>67</v>
      </c>
      <c r="I80" s="183"/>
    </row>
    <row r="81" spans="1:32" x14ac:dyDescent="0.25">
      <c r="A81" s="221" t="s">
        <v>45</v>
      </c>
      <c r="B81" s="222"/>
      <c r="C81" s="222"/>
      <c r="D81" s="222"/>
      <c r="E81" s="222"/>
      <c r="F81" s="222"/>
      <c r="G81" s="222"/>
      <c r="H81" s="96" t="s">
        <v>9</v>
      </c>
      <c r="I81" s="58" t="s">
        <v>24</v>
      </c>
    </row>
    <row r="82" spans="1:32" x14ac:dyDescent="0.25">
      <c r="A82" s="56" t="s">
        <v>0</v>
      </c>
      <c r="B82" s="223" t="s">
        <v>25</v>
      </c>
      <c r="C82" s="223"/>
      <c r="D82" s="223"/>
      <c r="E82" s="223"/>
      <c r="F82" s="223"/>
      <c r="G82" s="223"/>
      <c r="H82" s="12">
        <v>4.1999999999999997E-3</v>
      </c>
      <c r="I82" s="59">
        <f>H82*$H$38</f>
        <v>7.6467299999999998</v>
      </c>
    </row>
    <row r="83" spans="1:32" x14ac:dyDescent="0.25">
      <c r="A83" s="56" t="s">
        <v>1</v>
      </c>
      <c r="B83" s="223" t="s">
        <v>36</v>
      </c>
      <c r="C83" s="223"/>
      <c r="D83" s="223"/>
      <c r="E83" s="223"/>
      <c r="F83" s="223"/>
      <c r="G83" s="223"/>
      <c r="H83" s="12">
        <f>8%*H82</f>
        <v>3.3599999999999998E-4</v>
      </c>
      <c r="I83" s="59">
        <f t="shared" ref="I83:I87" si="1">H83*$H$38</f>
        <v>0.61173840000000002</v>
      </c>
    </row>
    <row r="84" spans="1:32" s="2" customFormat="1" x14ac:dyDescent="0.25">
      <c r="A84" s="54" t="s">
        <v>3</v>
      </c>
      <c r="B84" s="166" t="s">
        <v>69</v>
      </c>
      <c r="C84" s="166"/>
      <c r="D84" s="166"/>
      <c r="E84" s="166"/>
      <c r="F84" s="166"/>
      <c r="G84" s="166"/>
      <c r="H84" s="120">
        <v>3.4799999999999998E-2</v>
      </c>
      <c r="I84" s="64">
        <f t="shared" si="1"/>
        <v>63.358620000000002</v>
      </c>
      <c r="K84" s="2" t="s">
        <v>194</v>
      </c>
    </row>
    <row r="85" spans="1:32" s="2" customFormat="1" x14ac:dyDescent="0.25">
      <c r="A85" s="54" t="s">
        <v>5</v>
      </c>
      <c r="B85" s="166" t="s">
        <v>26</v>
      </c>
      <c r="C85" s="166"/>
      <c r="D85" s="166"/>
      <c r="E85" s="166"/>
      <c r="F85" s="166"/>
      <c r="G85" s="166"/>
      <c r="H85" s="120">
        <v>1.9400000000000001E-2</v>
      </c>
      <c r="I85" s="64">
        <f t="shared" si="1"/>
        <v>35.320610000000002</v>
      </c>
    </row>
    <row r="86" spans="1:32" s="2" customFormat="1" x14ac:dyDescent="0.25">
      <c r="A86" s="54" t="s">
        <v>27</v>
      </c>
      <c r="B86" s="311" t="s">
        <v>87</v>
      </c>
      <c r="C86" s="311"/>
      <c r="D86" s="311"/>
      <c r="E86" s="311"/>
      <c r="F86" s="311"/>
      <c r="G86" s="311"/>
      <c r="H86" s="120">
        <f>H85*H59</f>
        <v>7.1641096000000012E-3</v>
      </c>
      <c r="I86" s="64">
        <f t="shared" si="1"/>
        <v>13.043336143240003</v>
      </c>
    </row>
    <row r="87" spans="1:32" s="2" customFormat="1" x14ac:dyDescent="0.25">
      <c r="A87" s="54" t="s">
        <v>28</v>
      </c>
      <c r="B87" s="166" t="s">
        <v>60</v>
      </c>
      <c r="C87" s="166"/>
      <c r="D87" s="166"/>
      <c r="E87" s="166"/>
      <c r="F87" s="166"/>
      <c r="G87" s="166"/>
      <c r="H87" s="121">
        <f>H85*0.08*0.4</f>
        <v>6.2080000000000002E-4</v>
      </c>
      <c r="I87" s="64">
        <f t="shared" si="1"/>
        <v>1.1302595200000001</v>
      </c>
      <c r="K87" s="2" t="s">
        <v>194</v>
      </c>
    </row>
    <row r="88" spans="1:32" x14ac:dyDescent="0.25">
      <c r="A88" s="217" t="s">
        <v>62</v>
      </c>
      <c r="B88" s="218"/>
      <c r="C88" s="218"/>
      <c r="D88" s="218"/>
      <c r="E88" s="218"/>
      <c r="F88" s="218"/>
      <c r="G88" s="218"/>
      <c r="H88" s="17">
        <f>SUM(H82:H87)</f>
        <v>6.6520909599999997E-2</v>
      </c>
      <c r="I88" s="60">
        <f>SUM(I82:I87)</f>
        <v>121.11129406324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247" t="s">
        <v>133</v>
      </c>
      <c r="B90" s="248"/>
      <c r="C90" s="248"/>
      <c r="D90" s="248"/>
      <c r="E90" s="248"/>
      <c r="F90" s="248"/>
      <c r="G90" s="248"/>
      <c r="H90" s="80"/>
      <c r="I90" s="81">
        <f>$I$88+$I$77+$H$38</f>
        <v>3736.8458648614805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91" t="s">
        <v>88</v>
      </c>
      <c r="B91" s="192"/>
      <c r="C91" s="192"/>
      <c r="D91" s="192"/>
      <c r="E91" s="192"/>
      <c r="F91" s="192"/>
      <c r="G91" s="192"/>
      <c r="H91" s="192"/>
      <c r="I91" s="19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49" t="s">
        <v>89</v>
      </c>
      <c r="B92" s="250"/>
      <c r="C92" s="250"/>
      <c r="D92" s="250"/>
      <c r="E92" s="250"/>
      <c r="F92" s="250"/>
      <c r="G92" s="250"/>
      <c r="H92" s="250"/>
      <c r="I92" s="25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33" t="s">
        <v>21</v>
      </c>
      <c r="B93" s="234"/>
      <c r="C93" s="234"/>
      <c r="D93" s="234"/>
      <c r="E93" s="234"/>
      <c r="F93" s="234"/>
      <c r="G93" s="234"/>
      <c r="H93" s="234" t="s">
        <v>67</v>
      </c>
      <c r="I93" s="23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21" t="s">
        <v>45</v>
      </c>
      <c r="B94" s="222"/>
      <c r="C94" s="222"/>
      <c r="D94" s="222"/>
      <c r="E94" s="222"/>
      <c r="F94" s="222"/>
      <c r="G94" s="222"/>
      <c r="H94" s="96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223" t="s">
        <v>90</v>
      </c>
      <c r="C95" s="223"/>
      <c r="D95" s="223"/>
      <c r="E95" s="223"/>
      <c r="F95" s="223"/>
      <c r="G95" s="223"/>
      <c r="H95" s="120">
        <v>5.5999999999999999E-3</v>
      </c>
      <c r="I95" s="59">
        <f>H95*I90</f>
        <v>20.926336843224291</v>
      </c>
      <c r="J95" s="2"/>
      <c r="K95" s="104" t="s">
        <v>193</v>
      </c>
      <c r="L95" s="104"/>
      <c r="M95" s="104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223" t="s">
        <v>91</v>
      </c>
      <c r="C96" s="223"/>
      <c r="D96" s="223"/>
      <c r="E96" s="223"/>
      <c r="F96" s="223"/>
      <c r="G96" s="223"/>
      <c r="H96" s="120">
        <v>2.8E-3</v>
      </c>
      <c r="I96" s="59">
        <f>H96*I90</f>
        <v>10.463168421612146</v>
      </c>
      <c r="K96" s="2" t="s">
        <v>192</v>
      </c>
    </row>
    <row r="97" spans="1:9" x14ac:dyDescent="0.25">
      <c r="A97" s="56" t="s">
        <v>3</v>
      </c>
      <c r="B97" s="223" t="s">
        <v>92</v>
      </c>
      <c r="C97" s="223"/>
      <c r="D97" s="223"/>
      <c r="E97" s="223"/>
      <c r="F97" s="223"/>
      <c r="G97" s="223"/>
      <c r="H97" s="120">
        <v>2.0000000000000001E-4</v>
      </c>
      <c r="I97" s="59">
        <f>H97*I90</f>
        <v>0.7473691729722961</v>
      </c>
    </row>
    <row r="98" spans="1:9" x14ac:dyDescent="0.25">
      <c r="A98" s="56" t="s">
        <v>5</v>
      </c>
      <c r="B98" s="223" t="s">
        <v>93</v>
      </c>
      <c r="C98" s="223"/>
      <c r="D98" s="223"/>
      <c r="E98" s="223"/>
      <c r="F98" s="223"/>
      <c r="G98" s="223"/>
      <c r="H98" s="120">
        <v>3.3E-3</v>
      </c>
      <c r="I98" s="59">
        <f>H98*I90</f>
        <v>12.331591354042885</v>
      </c>
    </row>
    <row r="99" spans="1:9" x14ac:dyDescent="0.25">
      <c r="A99" s="56" t="s">
        <v>27</v>
      </c>
      <c r="B99" s="223" t="s">
        <v>94</v>
      </c>
      <c r="C99" s="223"/>
      <c r="D99" s="223"/>
      <c r="E99" s="223"/>
      <c r="F99" s="223"/>
      <c r="G99" s="223"/>
      <c r="H99" s="120">
        <v>6.9999999999999999E-4</v>
      </c>
      <c r="I99" s="59">
        <f>H99*I90</f>
        <v>2.6157921054030364</v>
      </c>
    </row>
    <row r="100" spans="1:9" x14ac:dyDescent="0.25">
      <c r="A100" s="56" t="s">
        <v>28</v>
      </c>
      <c r="B100" s="223" t="s">
        <v>59</v>
      </c>
      <c r="C100" s="223"/>
      <c r="D100" s="223"/>
      <c r="E100" s="223"/>
      <c r="F100" s="223"/>
      <c r="G100" s="223"/>
      <c r="H100" s="120">
        <v>4.1999999999999997E-3</v>
      </c>
      <c r="I100" s="59">
        <f>H100*I90</f>
        <v>15.694752632418217</v>
      </c>
    </row>
    <row r="101" spans="1:9" x14ac:dyDescent="0.25">
      <c r="A101" s="217" t="s">
        <v>62</v>
      </c>
      <c r="B101" s="218"/>
      <c r="C101" s="218"/>
      <c r="D101" s="218"/>
      <c r="E101" s="218"/>
      <c r="F101" s="218"/>
      <c r="G101" s="218"/>
      <c r="H101" s="17">
        <f>SUM(H95:H100)</f>
        <v>1.6799999999999999E-2</v>
      </c>
      <c r="I101" s="60">
        <f>SUM(I95:I100)</f>
        <v>62.779010529672874</v>
      </c>
    </row>
    <row r="102" spans="1:9" x14ac:dyDescent="0.25">
      <c r="A102" s="252"/>
      <c r="B102" s="253"/>
      <c r="C102" s="253"/>
      <c r="D102" s="253"/>
      <c r="E102" s="253"/>
      <c r="F102" s="253"/>
      <c r="G102" s="253"/>
      <c r="H102" s="253"/>
      <c r="I102" s="254"/>
    </row>
    <row r="103" spans="1:9" x14ac:dyDescent="0.25">
      <c r="A103" s="230" t="s">
        <v>95</v>
      </c>
      <c r="B103" s="231"/>
      <c r="C103" s="231"/>
      <c r="D103" s="231"/>
      <c r="E103" s="231"/>
      <c r="F103" s="231"/>
      <c r="G103" s="231"/>
      <c r="H103" s="231"/>
      <c r="I103" s="232"/>
    </row>
    <row r="104" spans="1:9" x14ac:dyDescent="0.25">
      <c r="A104" s="233" t="s">
        <v>21</v>
      </c>
      <c r="B104" s="234"/>
      <c r="C104" s="234"/>
      <c r="D104" s="234"/>
      <c r="E104" s="234"/>
      <c r="F104" s="234"/>
      <c r="G104" s="234"/>
      <c r="H104" s="234" t="s">
        <v>67</v>
      </c>
      <c r="I104" s="235"/>
    </row>
    <row r="105" spans="1:9" x14ac:dyDescent="0.25">
      <c r="A105" s="221" t="s">
        <v>96</v>
      </c>
      <c r="B105" s="222"/>
      <c r="C105" s="222"/>
      <c r="D105" s="222"/>
      <c r="E105" s="222"/>
      <c r="F105" s="222"/>
      <c r="G105" s="222"/>
      <c r="H105" s="96" t="s">
        <v>9</v>
      </c>
      <c r="I105" s="58" t="s">
        <v>24</v>
      </c>
    </row>
    <row r="106" spans="1:9" s="2" customFormat="1" x14ac:dyDescent="0.25">
      <c r="A106" s="54" t="s">
        <v>0</v>
      </c>
      <c r="B106" s="166" t="s">
        <v>97</v>
      </c>
      <c r="C106" s="166"/>
      <c r="D106" s="166"/>
      <c r="E106" s="166"/>
      <c r="F106" s="166"/>
      <c r="G106" s="166"/>
      <c r="H106" s="5" t="s">
        <v>116</v>
      </c>
      <c r="I106" s="64">
        <v>0</v>
      </c>
    </row>
    <row r="107" spans="1:9" x14ac:dyDescent="0.25">
      <c r="A107" s="217" t="s">
        <v>62</v>
      </c>
      <c r="B107" s="218"/>
      <c r="C107" s="218"/>
      <c r="D107" s="218"/>
      <c r="E107" s="218"/>
      <c r="F107" s="218"/>
      <c r="G107" s="218"/>
      <c r="H107" s="96"/>
      <c r="I107" s="60">
        <f>SUM(I106)</f>
        <v>0</v>
      </c>
    </row>
    <row r="108" spans="1:9" x14ac:dyDescent="0.25">
      <c r="A108" s="252"/>
      <c r="B108" s="253"/>
      <c r="C108" s="253"/>
      <c r="D108" s="253"/>
      <c r="E108" s="253"/>
      <c r="F108" s="253"/>
      <c r="G108" s="253"/>
      <c r="H108" s="253"/>
      <c r="I108" s="254"/>
    </row>
    <row r="109" spans="1:9" x14ac:dyDescent="0.25">
      <c r="A109" s="230" t="s">
        <v>139</v>
      </c>
      <c r="B109" s="231"/>
      <c r="C109" s="231"/>
      <c r="D109" s="231"/>
      <c r="E109" s="231"/>
      <c r="F109" s="231"/>
      <c r="G109" s="231"/>
      <c r="H109" s="231"/>
      <c r="I109" s="232"/>
    </row>
    <row r="110" spans="1:9" x14ac:dyDescent="0.25">
      <c r="A110" s="217" t="s">
        <v>21</v>
      </c>
      <c r="B110" s="218"/>
      <c r="C110" s="218"/>
      <c r="D110" s="218"/>
      <c r="E110" s="218"/>
      <c r="F110" s="218"/>
      <c r="G110" s="218"/>
      <c r="H110" s="234" t="s">
        <v>67</v>
      </c>
      <c r="I110" s="235"/>
    </row>
    <row r="111" spans="1:9" x14ac:dyDescent="0.25">
      <c r="A111" s="221" t="s">
        <v>45</v>
      </c>
      <c r="B111" s="222"/>
      <c r="C111" s="222"/>
      <c r="D111" s="222"/>
      <c r="E111" s="222"/>
      <c r="F111" s="222"/>
      <c r="G111" s="222"/>
      <c r="H111" s="96" t="s">
        <v>9</v>
      </c>
      <c r="I111" s="58" t="s">
        <v>24</v>
      </c>
    </row>
    <row r="112" spans="1:9" x14ac:dyDescent="0.25">
      <c r="A112" s="56" t="s">
        <v>37</v>
      </c>
      <c r="B112" s="184" t="s">
        <v>98</v>
      </c>
      <c r="C112" s="185"/>
      <c r="D112" s="185"/>
      <c r="E112" s="185"/>
      <c r="F112" s="185"/>
      <c r="G112" s="186"/>
      <c r="H112" s="16">
        <f>H101</f>
        <v>1.6799999999999999E-2</v>
      </c>
      <c r="I112" s="65">
        <f>I101</f>
        <v>62.779010529672874</v>
      </c>
    </row>
    <row r="113" spans="1:32" x14ac:dyDescent="0.25">
      <c r="A113" s="56" t="s">
        <v>38</v>
      </c>
      <c r="B113" s="184" t="s">
        <v>52</v>
      </c>
      <c r="C113" s="185"/>
      <c r="D113" s="185"/>
      <c r="E113" s="185"/>
      <c r="F113" s="185"/>
      <c r="G113" s="186"/>
      <c r="H113" s="11"/>
      <c r="I113" s="65">
        <f>I107</f>
        <v>0</v>
      </c>
    </row>
    <row r="114" spans="1:32" x14ac:dyDescent="0.25">
      <c r="A114" s="210" t="s">
        <v>62</v>
      </c>
      <c r="B114" s="211"/>
      <c r="C114" s="211"/>
      <c r="D114" s="211"/>
      <c r="E114" s="211"/>
      <c r="F114" s="211"/>
      <c r="G114" s="212"/>
      <c r="H114" s="96"/>
      <c r="I114" s="66">
        <f>SUM(I112:I113)</f>
        <v>62.779010529672874</v>
      </c>
    </row>
    <row r="115" spans="1:32" ht="16.5" thickBot="1" x14ac:dyDescent="0.3">
      <c r="A115" s="255"/>
      <c r="B115" s="256"/>
      <c r="C115" s="256"/>
      <c r="D115" s="256"/>
      <c r="E115" s="256"/>
      <c r="F115" s="256"/>
      <c r="G115" s="256"/>
      <c r="H115" s="256"/>
      <c r="I115" s="257"/>
    </row>
    <row r="116" spans="1:32" ht="16.5" thickBot="1" x14ac:dyDescent="0.3">
      <c r="A116" s="191" t="s">
        <v>99</v>
      </c>
      <c r="B116" s="192"/>
      <c r="C116" s="192"/>
      <c r="D116" s="192"/>
      <c r="E116" s="192"/>
      <c r="F116" s="192"/>
      <c r="G116" s="192"/>
      <c r="H116" s="192"/>
      <c r="I116" s="193"/>
    </row>
    <row r="117" spans="1:32" x14ac:dyDescent="0.25">
      <c r="A117" s="181" t="s">
        <v>21</v>
      </c>
      <c r="B117" s="182"/>
      <c r="C117" s="182"/>
      <c r="D117" s="182"/>
      <c r="E117" s="182"/>
      <c r="F117" s="182"/>
      <c r="G117" s="182"/>
      <c r="H117" s="182" t="s">
        <v>67</v>
      </c>
      <c r="I117" s="183"/>
    </row>
    <row r="118" spans="1:32" x14ac:dyDescent="0.25">
      <c r="A118" s="56" t="s">
        <v>0</v>
      </c>
      <c r="B118" s="223" t="s">
        <v>58</v>
      </c>
      <c r="C118" s="223"/>
      <c r="D118" s="223"/>
      <c r="E118" s="223"/>
      <c r="F118" s="223"/>
      <c r="G118" s="223"/>
      <c r="H118" s="236"/>
      <c r="I118" s="237"/>
    </row>
    <row r="119" spans="1:32" x14ac:dyDescent="0.25">
      <c r="A119" s="56" t="s">
        <v>1</v>
      </c>
      <c r="B119" s="223" t="s">
        <v>100</v>
      </c>
      <c r="C119" s="223"/>
      <c r="D119" s="223"/>
      <c r="E119" s="223"/>
      <c r="F119" s="223"/>
      <c r="G119" s="223"/>
      <c r="H119" s="236"/>
      <c r="I119" s="237"/>
    </row>
    <row r="120" spans="1:32" x14ac:dyDescent="0.25">
      <c r="A120" s="56" t="s">
        <v>3</v>
      </c>
      <c r="B120" s="223" t="s">
        <v>101</v>
      </c>
      <c r="C120" s="223"/>
      <c r="D120" s="223"/>
      <c r="E120" s="223"/>
      <c r="F120" s="223"/>
      <c r="G120" s="223"/>
      <c r="H120" s="236"/>
      <c r="I120" s="237"/>
    </row>
    <row r="121" spans="1:32" x14ac:dyDescent="0.25">
      <c r="A121" s="56" t="s">
        <v>5</v>
      </c>
      <c r="B121" s="223" t="s">
        <v>66</v>
      </c>
      <c r="C121" s="223"/>
      <c r="D121" s="223"/>
      <c r="E121" s="223"/>
      <c r="F121" s="223"/>
      <c r="G121" s="223"/>
      <c r="H121" s="236"/>
      <c r="I121" s="237"/>
    </row>
    <row r="122" spans="1:32" x14ac:dyDescent="0.25">
      <c r="A122" s="210" t="s">
        <v>62</v>
      </c>
      <c r="B122" s="211"/>
      <c r="C122" s="211"/>
      <c r="D122" s="211"/>
      <c r="E122" s="211"/>
      <c r="F122" s="211"/>
      <c r="G122" s="212"/>
      <c r="H122" s="219">
        <f>SUM(H118:I121)</f>
        <v>0</v>
      </c>
      <c r="I122" s="220"/>
    </row>
    <row r="123" spans="1:32" x14ac:dyDescent="0.25">
      <c r="A123" s="98"/>
      <c r="B123" s="211"/>
      <c r="C123" s="211"/>
      <c r="D123" s="211"/>
      <c r="E123" s="211"/>
      <c r="F123" s="211"/>
      <c r="G123" s="211"/>
      <c r="H123" s="211"/>
      <c r="I123" s="214"/>
    </row>
    <row r="124" spans="1:32" s="18" customFormat="1" ht="16.5" thickBot="1" x14ac:dyDescent="0.3">
      <c r="A124" s="247" t="s">
        <v>134</v>
      </c>
      <c r="B124" s="248"/>
      <c r="C124" s="248"/>
      <c r="D124" s="248"/>
      <c r="E124" s="248"/>
      <c r="F124" s="248"/>
      <c r="G124" s="248"/>
      <c r="H124" s="80"/>
      <c r="I124" s="81">
        <f>$I$88+$I$77+$H$38+$I$114+$H$122</f>
        <v>3799.6248753911536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91" t="s">
        <v>102</v>
      </c>
      <c r="B125" s="192"/>
      <c r="C125" s="192"/>
      <c r="D125" s="192"/>
      <c r="E125" s="192"/>
      <c r="F125" s="192"/>
      <c r="G125" s="192"/>
      <c r="H125" s="192"/>
      <c r="I125" s="193"/>
      <c r="K125" s="104" t="s">
        <v>191</v>
      </c>
      <c r="L125" s="104"/>
    </row>
    <row r="126" spans="1:32" x14ac:dyDescent="0.25">
      <c r="A126" s="306" t="s">
        <v>21</v>
      </c>
      <c r="B126" s="150"/>
      <c r="C126" s="150"/>
      <c r="D126" s="150"/>
      <c r="E126" s="150"/>
      <c r="F126" s="150"/>
      <c r="G126" s="150"/>
      <c r="H126" s="150" t="s">
        <v>67</v>
      </c>
      <c r="I126" s="151"/>
    </row>
    <row r="127" spans="1:32" x14ac:dyDescent="0.25">
      <c r="A127" s="138" t="s">
        <v>45</v>
      </c>
      <c r="B127" s="139"/>
      <c r="C127" s="139"/>
      <c r="D127" s="139"/>
      <c r="E127" s="139"/>
      <c r="F127" s="139"/>
      <c r="G127" s="139"/>
      <c r="H127" s="19" t="s">
        <v>9</v>
      </c>
      <c r="I127" s="69" t="s">
        <v>24</v>
      </c>
    </row>
    <row r="128" spans="1:32" x14ac:dyDescent="0.25">
      <c r="A128" s="70" t="s">
        <v>0</v>
      </c>
      <c r="B128" s="273" t="s">
        <v>103</v>
      </c>
      <c r="C128" s="274"/>
      <c r="D128" s="274"/>
      <c r="E128" s="274"/>
      <c r="F128" s="274"/>
      <c r="G128" s="275"/>
      <c r="H128" s="14">
        <v>0.01</v>
      </c>
      <c r="I128" s="97">
        <f>H128*$I$124</f>
        <v>37.996248753911537</v>
      </c>
    </row>
    <row r="129" spans="1:32" x14ac:dyDescent="0.25">
      <c r="A129" s="70" t="s">
        <v>1</v>
      </c>
      <c r="B129" s="273" t="s">
        <v>17</v>
      </c>
      <c r="C129" s="274"/>
      <c r="D129" s="274"/>
      <c r="E129" s="274"/>
      <c r="F129" s="274"/>
      <c r="G129" s="275"/>
      <c r="H129" s="14">
        <v>1.5699999999999999E-2</v>
      </c>
      <c r="I129" s="97">
        <f>H129*($I$128+$I$124)</f>
        <v>60.250651649077518</v>
      </c>
    </row>
    <row r="130" spans="1:32" x14ac:dyDescent="0.25">
      <c r="A130" s="71" t="s">
        <v>3</v>
      </c>
      <c r="B130" s="273" t="s">
        <v>127</v>
      </c>
      <c r="C130" s="281"/>
      <c r="D130" s="281"/>
      <c r="E130" s="281"/>
      <c r="F130" s="281"/>
      <c r="G130" s="282"/>
      <c r="H130" s="14">
        <v>3.6700000000000003E-2</v>
      </c>
      <c r="I130" s="72">
        <f>(SUM($I$124+$I$128+$I$129)*H130)/(100%-(SUM($H$130:$H$132)))</f>
        <v>158.01601035197729</v>
      </c>
    </row>
    <row r="131" spans="1:32" x14ac:dyDescent="0.25">
      <c r="A131" s="71"/>
      <c r="B131" s="300" t="s">
        <v>126</v>
      </c>
      <c r="C131" s="301"/>
      <c r="D131" s="301"/>
      <c r="E131" s="301"/>
      <c r="F131" s="301"/>
      <c r="G131" s="302"/>
      <c r="H131" s="20">
        <v>8.0000000000000002E-3</v>
      </c>
      <c r="I131" s="72">
        <f>(SUM($I$124+$I$128+$I$129)*H131)/(100%-(SUM($H$130:$H$132)))</f>
        <v>34.444906888714392</v>
      </c>
    </row>
    <row r="132" spans="1:32" x14ac:dyDescent="0.25">
      <c r="A132" s="71" t="s">
        <v>5</v>
      </c>
      <c r="B132" s="303" t="s">
        <v>125</v>
      </c>
      <c r="C132" s="304"/>
      <c r="D132" s="304"/>
      <c r="E132" s="304"/>
      <c r="F132" s="304"/>
      <c r="G132" s="305"/>
      <c r="H132" s="21">
        <v>0.05</v>
      </c>
      <c r="I132" s="72">
        <f>(SUM($I$124+$I$128+$I$129)*H132)/(100%-(SUM($H$130:$H$132)))</f>
        <v>215.28066805446497</v>
      </c>
    </row>
    <row r="133" spans="1:32" x14ac:dyDescent="0.25">
      <c r="A133" s="217" t="s">
        <v>62</v>
      </c>
      <c r="B133" s="218"/>
      <c r="C133" s="218"/>
      <c r="D133" s="218"/>
      <c r="E133" s="218"/>
      <c r="F133" s="218"/>
      <c r="G133" s="218"/>
      <c r="H133" s="22">
        <f>SUM(H128:H132)</f>
        <v>0.12040000000000001</v>
      </c>
      <c r="I133" s="73">
        <f>SUM(I128:I132)</f>
        <v>505.98848569814572</v>
      </c>
    </row>
    <row r="134" spans="1:32" ht="16.5" thickBot="1" x14ac:dyDescent="0.3">
      <c r="A134" s="266" t="s">
        <v>135</v>
      </c>
      <c r="B134" s="267"/>
      <c r="C134" s="267"/>
      <c r="D134" s="267"/>
      <c r="E134" s="267"/>
      <c r="F134" s="267"/>
      <c r="G134" s="268"/>
      <c r="H134" s="82">
        <f>(H128+100%)*(H129+100%)/(100%-(SUM(H130:H132)))-100%</f>
        <v>0.13316801060421968</v>
      </c>
      <c r="I134" s="83">
        <f>H134*SUM($I$124)</f>
        <v>505.98848569814601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269" t="s">
        <v>104</v>
      </c>
      <c r="B135" s="270"/>
      <c r="C135" s="270"/>
      <c r="D135" s="270"/>
      <c r="E135" s="270"/>
      <c r="F135" s="270"/>
      <c r="G135" s="270"/>
      <c r="H135" s="270"/>
      <c r="I135" s="271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272" t="s">
        <v>21</v>
      </c>
      <c r="B137" s="158"/>
      <c r="C137" s="158"/>
      <c r="D137" s="158"/>
      <c r="E137" s="158"/>
      <c r="F137" s="158"/>
      <c r="G137" s="158"/>
      <c r="H137" s="158" t="s">
        <v>67</v>
      </c>
      <c r="I137" s="159"/>
    </row>
    <row r="138" spans="1:32" x14ac:dyDescent="0.25">
      <c r="A138" s="74" t="s">
        <v>0</v>
      </c>
      <c r="B138" s="261" t="s">
        <v>106</v>
      </c>
      <c r="C138" s="262"/>
      <c r="D138" s="262"/>
      <c r="E138" s="262"/>
      <c r="F138" s="262"/>
      <c r="G138" s="263"/>
      <c r="H138" s="264">
        <f>H38</f>
        <v>1820.65</v>
      </c>
      <c r="I138" s="265"/>
    </row>
    <row r="139" spans="1:32" x14ac:dyDescent="0.25">
      <c r="A139" s="74" t="s">
        <v>1</v>
      </c>
      <c r="B139" s="261" t="s">
        <v>107</v>
      </c>
      <c r="C139" s="262"/>
      <c r="D139" s="262"/>
      <c r="E139" s="262"/>
      <c r="F139" s="262"/>
      <c r="G139" s="263"/>
      <c r="H139" s="264">
        <f>I77</f>
        <v>1795.0845707982403</v>
      </c>
      <c r="I139" s="265"/>
    </row>
    <row r="140" spans="1:32" x14ac:dyDescent="0.25">
      <c r="A140" s="74" t="s">
        <v>3</v>
      </c>
      <c r="B140" s="261" t="s">
        <v>108</v>
      </c>
      <c r="C140" s="262"/>
      <c r="D140" s="262"/>
      <c r="E140" s="262"/>
      <c r="F140" s="262"/>
      <c r="G140" s="263"/>
      <c r="H140" s="264">
        <f>I88</f>
        <v>121.11129406324</v>
      </c>
      <c r="I140" s="265"/>
    </row>
    <row r="141" spans="1:32" x14ac:dyDescent="0.25">
      <c r="A141" s="74" t="s">
        <v>5</v>
      </c>
      <c r="B141" s="261" t="s">
        <v>109</v>
      </c>
      <c r="C141" s="262"/>
      <c r="D141" s="262"/>
      <c r="E141" s="262"/>
      <c r="F141" s="262"/>
      <c r="G141" s="263"/>
      <c r="H141" s="264">
        <f>I114</f>
        <v>62.779010529672874</v>
      </c>
      <c r="I141" s="265"/>
    </row>
    <row r="142" spans="1:32" x14ac:dyDescent="0.25">
      <c r="A142" s="74" t="s">
        <v>27</v>
      </c>
      <c r="B142" s="261" t="s">
        <v>110</v>
      </c>
      <c r="C142" s="262"/>
      <c r="D142" s="262"/>
      <c r="E142" s="262"/>
      <c r="F142" s="262"/>
      <c r="G142" s="263"/>
      <c r="H142" s="264">
        <f>H122</f>
        <v>0</v>
      </c>
      <c r="I142" s="265"/>
    </row>
    <row r="143" spans="1:32" x14ac:dyDescent="0.25">
      <c r="A143" s="276" t="s">
        <v>117</v>
      </c>
      <c r="B143" s="277"/>
      <c r="C143" s="277"/>
      <c r="D143" s="277"/>
      <c r="E143" s="277"/>
      <c r="F143" s="277"/>
      <c r="G143" s="278"/>
      <c r="H143" s="279">
        <f>SUM(H138:I142)</f>
        <v>3799.6248753911536</v>
      </c>
      <c r="I143" s="280"/>
    </row>
    <row r="144" spans="1:32" ht="16.5" thickBot="1" x14ac:dyDescent="0.3">
      <c r="A144" s="87" t="s">
        <v>28</v>
      </c>
      <c r="B144" s="258" t="s">
        <v>111</v>
      </c>
      <c r="C144" s="258"/>
      <c r="D144" s="258"/>
      <c r="E144" s="258"/>
      <c r="F144" s="258"/>
      <c r="G144" s="258"/>
      <c r="H144" s="259">
        <f>I133</f>
        <v>505.98848569814572</v>
      </c>
      <c r="I144" s="260"/>
    </row>
    <row r="145" spans="1:32" ht="16.5" thickBot="1" x14ac:dyDescent="0.3">
      <c r="A145" s="89" t="s">
        <v>31</v>
      </c>
      <c r="B145" s="130" t="s">
        <v>196</v>
      </c>
      <c r="C145" s="131"/>
      <c r="D145" s="131"/>
      <c r="E145" s="131"/>
      <c r="F145" s="131"/>
      <c r="G145" s="131"/>
      <c r="H145" s="298">
        <f>H143+H144</f>
        <v>4305.6133610892994</v>
      </c>
      <c r="I145" s="299"/>
    </row>
    <row r="146" spans="1:32" ht="16.5" thickBot="1" x14ac:dyDescent="0.3">
      <c r="A146" s="88" t="s">
        <v>32</v>
      </c>
      <c r="B146" s="290" t="s">
        <v>136</v>
      </c>
      <c r="C146" s="290"/>
      <c r="D146" s="290"/>
      <c r="E146" s="290"/>
      <c r="F146" s="290"/>
      <c r="G146" s="290"/>
      <c r="H146" s="286">
        <f>$E$26</f>
        <v>1</v>
      </c>
      <c r="I146" s="287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0" t="s">
        <v>137</v>
      </c>
      <c r="C147" s="131"/>
      <c r="D147" s="131"/>
      <c r="E147" s="131"/>
      <c r="F147" s="131"/>
      <c r="G147" s="131"/>
      <c r="H147" s="288">
        <f>$H$145*$H$146</f>
        <v>4305.6133610892994</v>
      </c>
      <c r="I147" s="289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283" t="s">
        <v>206</v>
      </c>
      <c r="C150" s="284"/>
      <c r="D150" s="285"/>
      <c r="F150" s="9" t="s">
        <v>197</v>
      </c>
      <c r="G150" s="36"/>
      <c r="H150" s="37">
        <f>H145</f>
        <v>4305.6133610892994</v>
      </c>
      <c r="I150" s="116">
        <v>46.35</v>
      </c>
    </row>
    <row r="151" spans="1:32" s="1" customFormat="1" x14ac:dyDescent="0.25">
      <c r="F151" s="9" t="s">
        <v>200</v>
      </c>
      <c r="G151" s="36"/>
      <c r="H151" s="37">
        <v>4235.62</v>
      </c>
    </row>
    <row r="152" spans="1:32" s="1" customFormat="1" x14ac:dyDescent="0.25">
      <c r="F152" s="10" t="s">
        <v>199</v>
      </c>
      <c r="G152" s="39"/>
      <c r="H152" s="40">
        <f>H150-H151</f>
        <v>69.993361089299469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B150:D150"/>
    <mergeCell ref="B145:G145"/>
    <mergeCell ref="H145:I145"/>
    <mergeCell ref="B146:G146"/>
    <mergeCell ref="H146:I146"/>
    <mergeCell ref="B147:G147"/>
    <mergeCell ref="H147:I147"/>
    <mergeCell ref="B142:G142"/>
    <mergeCell ref="H142:I142"/>
    <mergeCell ref="A143:G143"/>
    <mergeCell ref="H143:I143"/>
    <mergeCell ref="B144:G144"/>
    <mergeCell ref="H144:I144"/>
    <mergeCell ref="B139:G139"/>
    <mergeCell ref="H139:I139"/>
    <mergeCell ref="B140:G140"/>
    <mergeCell ref="H140:I140"/>
    <mergeCell ref="B141:G141"/>
    <mergeCell ref="H141:I141"/>
    <mergeCell ref="A134:G134"/>
    <mergeCell ref="A135:I135"/>
    <mergeCell ref="A137:G137"/>
    <mergeCell ref="H137:I137"/>
    <mergeCell ref="B138:G138"/>
    <mergeCell ref="H138:I138"/>
    <mergeCell ref="B128:G128"/>
    <mergeCell ref="B129:G129"/>
    <mergeCell ref="B130:G130"/>
    <mergeCell ref="B131:G131"/>
    <mergeCell ref="B132:G132"/>
    <mergeCell ref="A133:G133"/>
    <mergeCell ref="B123:I123"/>
    <mergeCell ref="A124:G124"/>
    <mergeCell ref="A125:I125"/>
    <mergeCell ref="A126:G126"/>
    <mergeCell ref="H126:I126"/>
    <mergeCell ref="A127:G127"/>
    <mergeCell ref="B120:G120"/>
    <mergeCell ref="H120:I120"/>
    <mergeCell ref="B121:G121"/>
    <mergeCell ref="H121:I121"/>
    <mergeCell ref="A122:G122"/>
    <mergeCell ref="H122:I122"/>
    <mergeCell ref="A117:G117"/>
    <mergeCell ref="H117:I117"/>
    <mergeCell ref="B118:G118"/>
    <mergeCell ref="H118:I118"/>
    <mergeCell ref="B119:G119"/>
    <mergeCell ref="H119:I119"/>
    <mergeCell ref="A111:G111"/>
    <mergeCell ref="B112:G112"/>
    <mergeCell ref="B113:G113"/>
    <mergeCell ref="A114:G114"/>
    <mergeCell ref="A115:I115"/>
    <mergeCell ref="A116:I116"/>
    <mergeCell ref="A105:G105"/>
    <mergeCell ref="B106:G106"/>
    <mergeCell ref="A107:G107"/>
    <mergeCell ref="A108:I108"/>
    <mergeCell ref="A109:I109"/>
    <mergeCell ref="A110:G110"/>
    <mergeCell ref="H110:I110"/>
    <mergeCell ref="B100:G100"/>
    <mergeCell ref="A101:G101"/>
    <mergeCell ref="A102:I102"/>
    <mergeCell ref="A103:I103"/>
    <mergeCell ref="A104:G104"/>
    <mergeCell ref="H104:I104"/>
    <mergeCell ref="A94:G94"/>
    <mergeCell ref="B95:G95"/>
    <mergeCell ref="B96:G96"/>
    <mergeCell ref="B97:G97"/>
    <mergeCell ref="B98:G98"/>
    <mergeCell ref="B99:G99"/>
    <mergeCell ref="A88:G88"/>
    <mergeCell ref="A90:G90"/>
    <mergeCell ref="A91:I91"/>
    <mergeCell ref="A92:I92"/>
    <mergeCell ref="A93:G93"/>
    <mergeCell ref="H93:I93"/>
    <mergeCell ref="B82:G82"/>
    <mergeCell ref="B83:G83"/>
    <mergeCell ref="B84:G84"/>
    <mergeCell ref="B85:G85"/>
    <mergeCell ref="B86:G86"/>
    <mergeCell ref="B87:G87"/>
    <mergeCell ref="A77:G77"/>
    <mergeCell ref="A78:I78"/>
    <mergeCell ref="A79:I79"/>
    <mergeCell ref="A80:G80"/>
    <mergeCell ref="H80:I80"/>
    <mergeCell ref="A81:G81"/>
    <mergeCell ref="A72:G72"/>
    <mergeCell ref="H72:I72"/>
    <mergeCell ref="A73:G73"/>
    <mergeCell ref="B74:G74"/>
    <mergeCell ref="B75:G75"/>
    <mergeCell ref="B76:G76"/>
    <mergeCell ref="B68:G68"/>
    <mergeCell ref="H68:I68"/>
    <mergeCell ref="A69:G69"/>
    <mergeCell ref="H69:I69"/>
    <mergeCell ref="A70:I70"/>
    <mergeCell ref="A71:I71"/>
    <mergeCell ref="B65:G65"/>
    <mergeCell ref="H65:I65"/>
    <mergeCell ref="B66:G66"/>
    <mergeCell ref="H66:I66"/>
    <mergeCell ref="B67:G67"/>
    <mergeCell ref="H67:I67"/>
    <mergeCell ref="A62:G62"/>
    <mergeCell ref="H62:I62"/>
    <mergeCell ref="B63:G63"/>
    <mergeCell ref="H63:I63"/>
    <mergeCell ref="B64:G64"/>
    <mergeCell ref="H64:I64"/>
    <mergeCell ref="B56:G56"/>
    <mergeCell ref="B57:G57"/>
    <mergeCell ref="B58:G58"/>
    <mergeCell ref="A59:G59"/>
    <mergeCell ref="A60:I60"/>
    <mergeCell ref="A61:I61"/>
    <mergeCell ref="A50:G50"/>
    <mergeCell ref="B51:G51"/>
    <mergeCell ref="B52:G52"/>
    <mergeCell ref="B53:G53"/>
    <mergeCell ref="B54:G54"/>
    <mergeCell ref="B55:G55"/>
    <mergeCell ref="B44:G44"/>
    <mergeCell ref="B45:G45"/>
    <mergeCell ref="A46:G46"/>
    <mergeCell ref="A47:I47"/>
    <mergeCell ref="A48:I48"/>
    <mergeCell ref="A49:G49"/>
    <mergeCell ref="H49:I49"/>
    <mergeCell ref="A39:I39"/>
    <mergeCell ref="A40:I40"/>
    <mergeCell ref="A41:I41"/>
    <mergeCell ref="A42:G42"/>
    <mergeCell ref="H42:I42"/>
    <mergeCell ref="A43:G43"/>
    <mergeCell ref="B36:G36"/>
    <mergeCell ref="H36:I36"/>
    <mergeCell ref="B37:G37"/>
    <mergeCell ref="H37:I37"/>
    <mergeCell ref="A38:G38"/>
    <mergeCell ref="H38:I38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27" zoomScale="90" zoomScaleNormal="90" workbookViewId="0">
      <selection activeCell="M9" sqref="M9:M10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1.14062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132" t="s">
        <v>19</v>
      </c>
      <c r="D1" s="133"/>
      <c r="E1" s="133"/>
      <c r="F1" s="133"/>
      <c r="G1" s="133"/>
      <c r="H1" s="133"/>
      <c r="I1" s="134"/>
    </row>
    <row r="2" spans="1:9" ht="19.5" customHeight="1" x14ac:dyDescent="0.25">
      <c r="A2" s="47"/>
      <c r="B2" s="4"/>
      <c r="C2" s="135" t="s">
        <v>118</v>
      </c>
      <c r="D2" s="136"/>
      <c r="E2" s="136"/>
      <c r="F2" s="136"/>
      <c r="G2" s="136"/>
      <c r="H2" s="136"/>
      <c r="I2" s="137"/>
    </row>
    <row r="3" spans="1:9" ht="19.5" customHeight="1" x14ac:dyDescent="0.25">
      <c r="A3" s="47"/>
      <c r="B3" s="4"/>
      <c r="C3" s="135" t="s">
        <v>131</v>
      </c>
      <c r="D3" s="136"/>
      <c r="E3" s="136"/>
      <c r="F3" s="136"/>
      <c r="G3" s="136"/>
      <c r="H3" s="136"/>
      <c r="I3" s="137"/>
    </row>
    <row r="4" spans="1:9" ht="19.5" customHeight="1" thickBot="1" x14ac:dyDescent="0.3">
      <c r="A4" s="47"/>
      <c r="B4" s="4"/>
      <c r="C4" s="152" t="s">
        <v>71</v>
      </c>
      <c r="D4" s="153"/>
      <c r="E4" s="153"/>
      <c r="F4" s="153"/>
      <c r="G4" s="153"/>
      <c r="H4" s="153"/>
      <c r="I4" s="154"/>
    </row>
    <row r="5" spans="1:9" ht="18" customHeight="1" thickBot="1" x14ac:dyDescent="0.3">
      <c r="A5" s="155" t="s">
        <v>70</v>
      </c>
      <c r="B5" s="156"/>
      <c r="C5" s="156"/>
      <c r="D5" s="156"/>
      <c r="E5" s="156"/>
      <c r="F5" s="156"/>
      <c r="G5" s="156"/>
      <c r="H5" s="156"/>
      <c r="I5" s="157"/>
    </row>
    <row r="6" spans="1:9" x14ac:dyDescent="0.25">
      <c r="A6" s="148" t="s">
        <v>39</v>
      </c>
      <c r="B6" s="149"/>
      <c r="C6" s="149"/>
      <c r="D6" s="149"/>
      <c r="E6" s="150" t="s">
        <v>202</v>
      </c>
      <c r="F6" s="150"/>
      <c r="G6" s="150"/>
      <c r="H6" s="150"/>
      <c r="I6" s="151"/>
    </row>
    <row r="7" spans="1:9" x14ac:dyDescent="0.25">
      <c r="A7" s="142" t="s">
        <v>54</v>
      </c>
      <c r="B7" s="143"/>
      <c r="C7" s="143"/>
      <c r="D7" s="143"/>
      <c r="E7" s="144" t="s">
        <v>115</v>
      </c>
      <c r="F7" s="144"/>
      <c r="G7" s="144"/>
      <c r="H7" s="144"/>
      <c r="I7" s="145"/>
    </row>
    <row r="8" spans="1:9" x14ac:dyDescent="0.25">
      <c r="A8" s="138" t="s">
        <v>30</v>
      </c>
      <c r="B8" s="139"/>
      <c r="C8" s="139"/>
      <c r="D8" s="139"/>
      <c r="E8" s="140" t="s">
        <v>113</v>
      </c>
      <c r="F8" s="140"/>
      <c r="G8" s="140"/>
      <c r="H8" s="140"/>
      <c r="I8" s="141"/>
    </row>
    <row r="9" spans="1:9" x14ac:dyDescent="0.25">
      <c r="A9" s="142" t="s">
        <v>129</v>
      </c>
      <c r="B9" s="143"/>
      <c r="C9" s="143"/>
      <c r="D9" s="143"/>
      <c r="E9" s="144" t="s">
        <v>187</v>
      </c>
      <c r="F9" s="144"/>
      <c r="G9" s="144"/>
      <c r="H9" s="144"/>
      <c r="I9" s="145"/>
    </row>
    <row r="10" spans="1:9" x14ac:dyDescent="0.25">
      <c r="A10" s="138" t="s">
        <v>50</v>
      </c>
      <c r="B10" s="139"/>
      <c r="C10" s="139"/>
      <c r="D10" s="139"/>
      <c r="E10" s="146" t="s">
        <v>116</v>
      </c>
      <c r="F10" s="146"/>
      <c r="G10" s="146"/>
      <c r="H10" s="146"/>
      <c r="I10" s="147"/>
    </row>
    <row r="11" spans="1:9" x14ac:dyDescent="0.25">
      <c r="A11" s="142" t="s">
        <v>53</v>
      </c>
      <c r="B11" s="143"/>
      <c r="C11" s="143"/>
      <c r="D11" s="143"/>
      <c r="E11" s="144" t="s">
        <v>116</v>
      </c>
      <c r="F11" s="144"/>
      <c r="G11" s="144"/>
      <c r="H11" s="144"/>
      <c r="I11" s="145"/>
    </row>
    <row r="12" spans="1:9" x14ac:dyDescent="0.25">
      <c r="A12" s="138" t="s">
        <v>55</v>
      </c>
      <c r="B12" s="139"/>
      <c r="C12" s="139"/>
      <c r="D12" s="139"/>
      <c r="E12" s="158" t="s">
        <v>112</v>
      </c>
      <c r="F12" s="158"/>
      <c r="G12" s="158"/>
      <c r="H12" s="158"/>
      <c r="I12" s="159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291" t="s">
        <v>116</v>
      </c>
      <c r="I13" s="292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293" t="s">
        <v>116</v>
      </c>
      <c r="I14" s="294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295" t="s">
        <v>33</v>
      </c>
      <c r="I15" s="292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296" t="s">
        <v>203</v>
      </c>
      <c r="I16" s="297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175" t="s">
        <v>23</v>
      </c>
      <c r="C18" s="175"/>
      <c r="D18" s="175"/>
      <c r="E18" s="175"/>
      <c r="F18" s="175"/>
      <c r="G18" s="175"/>
      <c r="H18" s="176" t="s">
        <v>40</v>
      </c>
      <c r="I18" s="177"/>
    </row>
    <row r="19" spans="1:10" x14ac:dyDescent="0.25">
      <c r="A19" s="53" t="s">
        <v>1</v>
      </c>
      <c r="B19" s="178" t="s">
        <v>44</v>
      </c>
      <c r="C19" s="178"/>
      <c r="D19" s="178"/>
      <c r="E19" s="178"/>
      <c r="F19" s="178"/>
      <c r="G19" s="178"/>
      <c r="H19" s="179" t="s">
        <v>186</v>
      </c>
      <c r="I19" s="180"/>
    </row>
    <row r="20" spans="1:10" x14ac:dyDescent="0.25">
      <c r="A20" s="54" t="s">
        <v>3</v>
      </c>
      <c r="B20" s="166" t="s">
        <v>130</v>
      </c>
      <c r="C20" s="166"/>
      <c r="D20" s="166"/>
      <c r="E20" s="166"/>
      <c r="F20" s="166"/>
      <c r="G20" s="166"/>
      <c r="H20" s="167">
        <v>1621</v>
      </c>
      <c r="I20" s="168"/>
    </row>
    <row r="21" spans="1:10" x14ac:dyDescent="0.25">
      <c r="A21" s="55" t="s">
        <v>5</v>
      </c>
      <c r="B21" s="169" t="s">
        <v>46</v>
      </c>
      <c r="C21" s="170"/>
      <c r="D21" s="170"/>
      <c r="E21" s="170"/>
      <c r="F21" s="170"/>
      <c r="G21" s="170"/>
      <c r="H21" s="171">
        <v>6694.7</v>
      </c>
      <c r="I21" s="172"/>
      <c r="J21" s="117"/>
    </row>
    <row r="22" spans="1:10" x14ac:dyDescent="0.25">
      <c r="A22" s="52" t="s">
        <v>27</v>
      </c>
      <c r="B22" s="175" t="s">
        <v>6</v>
      </c>
      <c r="C22" s="175"/>
      <c r="D22" s="175"/>
      <c r="E22" s="175"/>
      <c r="F22" s="175"/>
      <c r="G22" s="175"/>
      <c r="H22" s="173">
        <v>46023</v>
      </c>
      <c r="I22" s="174"/>
    </row>
    <row r="23" spans="1:10" x14ac:dyDescent="0.25">
      <c r="A23" s="53" t="s">
        <v>28</v>
      </c>
      <c r="B23" s="160" t="s">
        <v>29</v>
      </c>
      <c r="C23" s="160"/>
      <c r="D23" s="160"/>
      <c r="E23" s="160" t="s">
        <v>132</v>
      </c>
      <c r="F23" s="160"/>
      <c r="G23" s="160"/>
      <c r="H23" s="160" t="s">
        <v>51</v>
      </c>
      <c r="I23" s="161"/>
    </row>
    <row r="24" spans="1:10" x14ac:dyDescent="0.25">
      <c r="A24" s="52" t="s">
        <v>31</v>
      </c>
      <c r="B24" s="162">
        <v>0.06</v>
      </c>
      <c r="C24" s="162"/>
      <c r="D24" s="162"/>
      <c r="E24" s="163">
        <v>44</v>
      </c>
      <c r="F24" s="163"/>
      <c r="G24" s="163"/>
      <c r="H24" s="164">
        <v>4</v>
      </c>
      <c r="I24" s="165"/>
    </row>
    <row r="25" spans="1:10" x14ac:dyDescent="0.25">
      <c r="A25" s="53" t="s">
        <v>32</v>
      </c>
      <c r="B25" s="160" t="s">
        <v>49</v>
      </c>
      <c r="C25" s="160"/>
      <c r="D25" s="160"/>
      <c r="E25" s="160" t="s">
        <v>47</v>
      </c>
      <c r="F25" s="160"/>
      <c r="G25" s="160"/>
      <c r="H25" s="189" t="s">
        <v>48</v>
      </c>
      <c r="I25" s="190"/>
    </row>
    <row r="26" spans="1:10" x14ac:dyDescent="0.25">
      <c r="A26" s="52" t="s">
        <v>34</v>
      </c>
      <c r="B26" s="163" t="s">
        <v>18</v>
      </c>
      <c r="C26" s="163"/>
      <c r="D26" s="163"/>
      <c r="E26" s="163">
        <v>1</v>
      </c>
      <c r="F26" s="163"/>
      <c r="G26" s="163"/>
      <c r="H26" s="194">
        <v>1</v>
      </c>
      <c r="I26" s="195"/>
    </row>
    <row r="27" spans="1:10" ht="16.5" thickBot="1" x14ac:dyDescent="0.3">
      <c r="A27" s="196"/>
      <c r="B27" s="197"/>
      <c r="C27" s="197"/>
      <c r="D27" s="197"/>
      <c r="E27" s="197"/>
      <c r="F27" s="197"/>
      <c r="G27" s="197"/>
      <c r="H27" s="197"/>
      <c r="I27" s="198"/>
    </row>
    <row r="28" spans="1:10" ht="16.5" thickBot="1" x14ac:dyDescent="0.3">
      <c r="A28" s="191" t="s">
        <v>72</v>
      </c>
      <c r="B28" s="192"/>
      <c r="C28" s="192"/>
      <c r="D28" s="192"/>
      <c r="E28" s="192"/>
      <c r="F28" s="192"/>
      <c r="G28" s="192"/>
      <c r="H28" s="192"/>
      <c r="I28" s="193"/>
    </row>
    <row r="29" spans="1:10" x14ac:dyDescent="0.25">
      <c r="A29" s="181" t="s">
        <v>21</v>
      </c>
      <c r="B29" s="182"/>
      <c r="C29" s="182"/>
      <c r="D29" s="182"/>
      <c r="E29" s="182"/>
      <c r="F29" s="182"/>
      <c r="G29" s="182"/>
      <c r="H29" s="182" t="s">
        <v>67</v>
      </c>
      <c r="I29" s="183"/>
    </row>
    <row r="30" spans="1:10" x14ac:dyDescent="0.25">
      <c r="A30" s="56" t="s">
        <v>0</v>
      </c>
      <c r="B30" s="184" t="s">
        <v>7</v>
      </c>
      <c r="C30" s="185"/>
      <c r="D30" s="185"/>
      <c r="E30" s="185"/>
      <c r="F30" s="185"/>
      <c r="G30" s="186"/>
      <c r="H30" s="187">
        <f>H21</f>
        <v>6694.7</v>
      </c>
      <c r="I30" s="188"/>
    </row>
    <row r="31" spans="1:10" x14ac:dyDescent="0.25">
      <c r="A31" s="57" t="s">
        <v>1</v>
      </c>
      <c r="B31" s="199" t="s">
        <v>41</v>
      </c>
      <c r="C31" s="200"/>
      <c r="D31" s="200"/>
      <c r="E31" s="200"/>
      <c r="F31" s="200"/>
      <c r="G31" s="201"/>
      <c r="H31" s="187"/>
      <c r="I31" s="188"/>
    </row>
    <row r="32" spans="1:10" x14ac:dyDescent="0.25">
      <c r="A32" s="56" t="s">
        <v>3</v>
      </c>
      <c r="B32" s="184" t="s">
        <v>114</v>
      </c>
      <c r="C32" s="185"/>
      <c r="D32" s="185"/>
      <c r="E32" s="185"/>
      <c r="F32" s="185"/>
      <c r="G32" s="186"/>
      <c r="H32" s="205">
        <v>0</v>
      </c>
      <c r="I32" s="206"/>
    </row>
    <row r="33" spans="1:9" x14ac:dyDescent="0.25">
      <c r="A33" s="57" t="s">
        <v>5</v>
      </c>
      <c r="B33" s="199" t="s">
        <v>42</v>
      </c>
      <c r="C33" s="200"/>
      <c r="D33" s="200"/>
      <c r="E33" s="200"/>
      <c r="F33" s="200"/>
      <c r="G33" s="201"/>
      <c r="H33" s="187"/>
      <c r="I33" s="188"/>
    </row>
    <row r="34" spans="1:9" x14ac:dyDescent="0.25">
      <c r="A34" s="57" t="s">
        <v>27</v>
      </c>
      <c r="B34" s="199" t="s">
        <v>63</v>
      </c>
      <c r="C34" s="200"/>
      <c r="D34" s="200"/>
      <c r="E34" s="200"/>
      <c r="F34" s="200"/>
      <c r="G34" s="201"/>
      <c r="H34" s="187"/>
      <c r="I34" s="188"/>
    </row>
    <row r="35" spans="1:9" x14ac:dyDescent="0.25">
      <c r="A35" s="57" t="s">
        <v>28</v>
      </c>
      <c r="B35" s="199" t="s">
        <v>43</v>
      </c>
      <c r="C35" s="200"/>
      <c r="D35" s="200"/>
      <c r="E35" s="200"/>
      <c r="F35" s="200"/>
      <c r="G35" s="201"/>
      <c r="H35" s="187"/>
      <c r="I35" s="188"/>
    </row>
    <row r="36" spans="1:9" x14ac:dyDescent="0.25">
      <c r="A36" s="54" t="s">
        <v>31</v>
      </c>
      <c r="B36" s="202" t="s">
        <v>64</v>
      </c>
      <c r="C36" s="203"/>
      <c r="D36" s="203"/>
      <c r="E36" s="203"/>
      <c r="F36" s="203"/>
      <c r="G36" s="204"/>
      <c r="H36" s="187"/>
      <c r="I36" s="188"/>
    </row>
    <row r="37" spans="1:9" x14ac:dyDescent="0.25">
      <c r="A37" s="54" t="s">
        <v>32</v>
      </c>
      <c r="B37" s="202" t="s">
        <v>61</v>
      </c>
      <c r="C37" s="203"/>
      <c r="D37" s="203"/>
      <c r="E37" s="203"/>
      <c r="F37" s="203"/>
      <c r="G37" s="204"/>
      <c r="H37" s="215"/>
      <c r="I37" s="216"/>
    </row>
    <row r="38" spans="1:9" x14ac:dyDescent="0.25">
      <c r="A38" s="217" t="s">
        <v>62</v>
      </c>
      <c r="B38" s="218"/>
      <c r="C38" s="218"/>
      <c r="D38" s="218"/>
      <c r="E38" s="218"/>
      <c r="F38" s="218"/>
      <c r="G38" s="218"/>
      <c r="H38" s="219">
        <f>SUM(H30:H37)</f>
        <v>6694.7</v>
      </c>
      <c r="I38" s="220"/>
    </row>
    <row r="39" spans="1:9" ht="16.5" thickBot="1" x14ac:dyDescent="0.3">
      <c r="A39" s="196"/>
      <c r="B39" s="197"/>
      <c r="C39" s="197"/>
      <c r="D39" s="197"/>
      <c r="E39" s="197"/>
      <c r="F39" s="197"/>
      <c r="G39" s="197"/>
      <c r="H39" s="197"/>
      <c r="I39" s="198"/>
    </row>
    <row r="40" spans="1:9" ht="16.5" thickBot="1" x14ac:dyDescent="0.3">
      <c r="A40" s="191" t="s">
        <v>73</v>
      </c>
      <c r="B40" s="192"/>
      <c r="C40" s="192"/>
      <c r="D40" s="192"/>
      <c r="E40" s="192"/>
      <c r="F40" s="192"/>
      <c r="G40" s="192"/>
      <c r="H40" s="192"/>
      <c r="I40" s="193"/>
    </row>
    <row r="41" spans="1:9" x14ac:dyDescent="0.25">
      <c r="A41" s="207" t="s">
        <v>74</v>
      </c>
      <c r="B41" s="208"/>
      <c r="C41" s="208"/>
      <c r="D41" s="208"/>
      <c r="E41" s="208"/>
      <c r="F41" s="208"/>
      <c r="G41" s="208"/>
      <c r="H41" s="208"/>
      <c r="I41" s="209"/>
    </row>
    <row r="42" spans="1:9" x14ac:dyDescent="0.25">
      <c r="A42" s="210" t="s">
        <v>21</v>
      </c>
      <c r="B42" s="211"/>
      <c r="C42" s="211"/>
      <c r="D42" s="211"/>
      <c r="E42" s="211"/>
      <c r="F42" s="211"/>
      <c r="G42" s="212"/>
      <c r="H42" s="213" t="s">
        <v>67</v>
      </c>
      <c r="I42" s="214"/>
    </row>
    <row r="43" spans="1:9" x14ac:dyDescent="0.25">
      <c r="A43" s="224" t="s">
        <v>45</v>
      </c>
      <c r="B43" s="225"/>
      <c r="C43" s="225"/>
      <c r="D43" s="225"/>
      <c r="E43" s="225"/>
      <c r="F43" s="225"/>
      <c r="G43" s="226"/>
      <c r="H43" s="96" t="s">
        <v>9</v>
      </c>
      <c r="I43" s="58" t="s">
        <v>24</v>
      </c>
    </row>
    <row r="44" spans="1:9" x14ac:dyDescent="0.25">
      <c r="A44" s="56" t="s">
        <v>0</v>
      </c>
      <c r="B44" s="202" t="s">
        <v>75</v>
      </c>
      <c r="C44" s="203"/>
      <c r="D44" s="203"/>
      <c r="E44" s="203"/>
      <c r="F44" s="203"/>
      <c r="G44" s="204"/>
      <c r="H44" s="12">
        <v>8.3299999999999999E-2</v>
      </c>
      <c r="I44" s="59">
        <f>H44*($H$38)</f>
        <v>557.66850999999997</v>
      </c>
    </row>
    <row r="45" spans="1:9" x14ac:dyDescent="0.25">
      <c r="A45" s="56" t="s">
        <v>1</v>
      </c>
      <c r="B45" s="202" t="s">
        <v>76</v>
      </c>
      <c r="C45" s="203"/>
      <c r="D45" s="203"/>
      <c r="E45" s="203"/>
      <c r="F45" s="203"/>
      <c r="G45" s="204"/>
      <c r="H45" s="12">
        <v>0.1111</v>
      </c>
      <c r="I45" s="59">
        <f>H45*($H$38)</f>
        <v>743.78116999999997</v>
      </c>
    </row>
    <row r="46" spans="1:9" x14ac:dyDescent="0.25">
      <c r="A46" s="217" t="s">
        <v>62</v>
      </c>
      <c r="B46" s="218"/>
      <c r="C46" s="218"/>
      <c r="D46" s="218"/>
      <c r="E46" s="218"/>
      <c r="F46" s="218"/>
      <c r="G46" s="218"/>
      <c r="H46" s="13">
        <f>SUM(H44:H45)</f>
        <v>0.19440000000000002</v>
      </c>
      <c r="I46" s="60">
        <f>SUM(I44:I45)</f>
        <v>1301.4496799999999</v>
      </c>
    </row>
    <row r="47" spans="1:9" x14ac:dyDescent="0.25">
      <c r="A47" s="227"/>
      <c r="B47" s="228"/>
      <c r="C47" s="228"/>
      <c r="D47" s="228"/>
      <c r="E47" s="228"/>
      <c r="F47" s="228"/>
      <c r="G47" s="228"/>
      <c r="H47" s="228"/>
      <c r="I47" s="229"/>
    </row>
    <row r="48" spans="1:9" x14ac:dyDescent="0.25">
      <c r="A48" s="230" t="s">
        <v>77</v>
      </c>
      <c r="B48" s="231"/>
      <c r="C48" s="231"/>
      <c r="D48" s="231"/>
      <c r="E48" s="231"/>
      <c r="F48" s="231"/>
      <c r="G48" s="231"/>
      <c r="H48" s="231"/>
      <c r="I48" s="232"/>
    </row>
    <row r="49" spans="1:32" x14ac:dyDescent="0.25">
      <c r="A49" s="210" t="s">
        <v>21</v>
      </c>
      <c r="B49" s="211"/>
      <c r="C49" s="211"/>
      <c r="D49" s="211"/>
      <c r="E49" s="211"/>
      <c r="F49" s="211"/>
      <c r="G49" s="212"/>
      <c r="H49" s="213" t="s">
        <v>67</v>
      </c>
      <c r="I49" s="214"/>
    </row>
    <row r="50" spans="1:32" x14ac:dyDescent="0.25">
      <c r="A50" s="221" t="s">
        <v>45</v>
      </c>
      <c r="B50" s="222"/>
      <c r="C50" s="222"/>
      <c r="D50" s="222"/>
      <c r="E50" s="222"/>
      <c r="F50" s="222"/>
      <c r="G50" s="222"/>
      <c r="H50" s="96" t="s">
        <v>9</v>
      </c>
      <c r="I50" s="58" t="s">
        <v>24</v>
      </c>
    </row>
    <row r="51" spans="1:32" x14ac:dyDescent="0.25">
      <c r="A51" s="56" t="s">
        <v>0</v>
      </c>
      <c r="B51" s="223" t="s">
        <v>10</v>
      </c>
      <c r="C51" s="223"/>
      <c r="D51" s="223"/>
      <c r="E51" s="223"/>
      <c r="F51" s="223"/>
      <c r="G51" s="223"/>
      <c r="H51" s="14">
        <v>0.2</v>
      </c>
      <c r="I51" s="97">
        <f>H51*($I$46+$H$38)</f>
        <v>1599.229936</v>
      </c>
    </row>
    <row r="52" spans="1:32" x14ac:dyDescent="0.25">
      <c r="A52" s="56" t="s">
        <v>1</v>
      </c>
      <c r="B52" s="223" t="s">
        <v>11</v>
      </c>
      <c r="C52" s="223"/>
      <c r="D52" s="223"/>
      <c r="E52" s="223"/>
      <c r="F52" s="223"/>
      <c r="G52" s="223"/>
      <c r="H52" s="14">
        <v>1.4999999999999999E-2</v>
      </c>
      <c r="I52" s="97">
        <f t="shared" ref="I52:I58" si="0">H52*($I$46+$H$38)</f>
        <v>119.94224519999999</v>
      </c>
    </row>
    <row r="53" spans="1:32" x14ac:dyDescent="0.25">
      <c r="A53" s="56" t="s">
        <v>3</v>
      </c>
      <c r="B53" s="223" t="s">
        <v>12</v>
      </c>
      <c r="C53" s="223"/>
      <c r="D53" s="223"/>
      <c r="E53" s="223"/>
      <c r="F53" s="223"/>
      <c r="G53" s="223"/>
      <c r="H53" s="14">
        <v>0.01</v>
      </c>
      <c r="I53" s="97">
        <f t="shared" si="0"/>
        <v>79.961496799999992</v>
      </c>
    </row>
    <row r="54" spans="1:32" x14ac:dyDescent="0.25">
      <c r="A54" s="56" t="s">
        <v>5</v>
      </c>
      <c r="B54" s="223" t="s">
        <v>13</v>
      </c>
      <c r="C54" s="223"/>
      <c r="D54" s="223"/>
      <c r="E54" s="223"/>
      <c r="F54" s="223"/>
      <c r="G54" s="223"/>
      <c r="H54" s="14">
        <v>2E-3</v>
      </c>
      <c r="I54" s="97">
        <f t="shared" si="0"/>
        <v>15.992299359999999</v>
      </c>
    </row>
    <row r="55" spans="1:32" x14ac:dyDescent="0.25">
      <c r="A55" s="56" t="s">
        <v>27</v>
      </c>
      <c r="B55" s="223" t="s">
        <v>14</v>
      </c>
      <c r="C55" s="223"/>
      <c r="D55" s="223"/>
      <c r="E55" s="223"/>
      <c r="F55" s="223"/>
      <c r="G55" s="223"/>
      <c r="H55" s="14">
        <v>2.5000000000000001E-2</v>
      </c>
      <c r="I55" s="97">
        <f t="shared" si="0"/>
        <v>199.90374199999999</v>
      </c>
    </row>
    <row r="56" spans="1:32" x14ac:dyDescent="0.25">
      <c r="A56" s="56" t="s">
        <v>28</v>
      </c>
      <c r="B56" s="223" t="s">
        <v>16</v>
      </c>
      <c r="C56" s="223"/>
      <c r="D56" s="223"/>
      <c r="E56" s="223"/>
      <c r="F56" s="223"/>
      <c r="G56" s="223"/>
      <c r="H56" s="14">
        <v>6.0000000000000001E-3</v>
      </c>
      <c r="I56" s="97">
        <f t="shared" si="0"/>
        <v>47.976898079999998</v>
      </c>
    </row>
    <row r="57" spans="1:32" s="2" customFormat="1" x14ac:dyDescent="0.25">
      <c r="A57" s="54" t="s">
        <v>31</v>
      </c>
      <c r="B57" s="166" t="s">
        <v>204</v>
      </c>
      <c r="C57" s="166"/>
      <c r="D57" s="166"/>
      <c r="E57" s="166"/>
      <c r="F57" s="166"/>
      <c r="G57" s="166"/>
      <c r="H57" s="126">
        <v>3.1283999999999999E-2</v>
      </c>
      <c r="I57" s="101">
        <f t="shared" si="0"/>
        <v>250.15154658911999</v>
      </c>
    </row>
    <row r="58" spans="1:32" x14ac:dyDescent="0.25">
      <c r="A58" s="56" t="s">
        <v>32</v>
      </c>
      <c r="B58" s="223" t="s">
        <v>15</v>
      </c>
      <c r="C58" s="223"/>
      <c r="D58" s="223"/>
      <c r="E58" s="223"/>
      <c r="F58" s="223"/>
      <c r="G58" s="223"/>
      <c r="H58" s="14">
        <v>0.08</v>
      </c>
      <c r="I58" s="97">
        <f t="shared" si="0"/>
        <v>639.69197439999994</v>
      </c>
    </row>
    <row r="59" spans="1:32" x14ac:dyDescent="0.25">
      <c r="A59" s="217" t="s">
        <v>62</v>
      </c>
      <c r="B59" s="218"/>
      <c r="C59" s="218"/>
      <c r="D59" s="218"/>
      <c r="E59" s="218"/>
      <c r="F59" s="218"/>
      <c r="G59" s="218"/>
      <c r="H59" s="15">
        <f>SUM(H51:H58)</f>
        <v>0.36928400000000006</v>
      </c>
      <c r="I59" s="61">
        <f>SUM(I51:I58)</f>
        <v>2952.8501384291194</v>
      </c>
    </row>
    <row r="60" spans="1:32" x14ac:dyDescent="0.25">
      <c r="A60" s="227"/>
      <c r="B60" s="228"/>
      <c r="C60" s="228"/>
      <c r="D60" s="228"/>
      <c r="E60" s="228"/>
      <c r="F60" s="228"/>
      <c r="G60" s="228"/>
      <c r="H60" s="228"/>
      <c r="I60" s="229"/>
    </row>
    <row r="61" spans="1:32" x14ac:dyDescent="0.25">
      <c r="A61" s="230" t="s">
        <v>78</v>
      </c>
      <c r="B61" s="231"/>
      <c r="C61" s="231"/>
      <c r="D61" s="231"/>
      <c r="E61" s="231"/>
      <c r="F61" s="231"/>
      <c r="G61" s="231"/>
      <c r="H61" s="231"/>
      <c r="I61" s="232"/>
    </row>
    <row r="62" spans="1:32" x14ac:dyDescent="0.25">
      <c r="A62" s="233" t="s">
        <v>21</v>
      </c>
      <c r="B62" s="234"/>
      <c r="C62" s="234"/>
      <c r="D62" s="234"/>
      <c r="E62" s="234"/>
      <c r="F62" s="234"/>
      <c r="G62" s="234"/>
      <c r="H62" s="234" t="s">
        <v>67</v>
      </c>
      <c r="I62" s="235"/>
    </row>
    <row r="63" spans="1:32" x14ac:dyDescent="0.25">
      <c r="A63" s="56" t="s">
        <v>0</v>
      </c>
      <c r="B63" s="223" t="s">
        <v>8</v>
      </c>
      <c r="C63" s="223"/>
      <c r="D63" s="223"/>
      <c r="E63" s="223"/>
      <c r="F63" s="223"/>
      <c r="G63" s="223"/>
      <c r="H63" s="241">
        <v>0</v>
      </c>
      <c r="I63" s="242"/>
      <c r="AE63" s="3"/>
      <c r="AF63" s="3"/>
    </row>
    <row r="64" spans="1:32" s="2" customFormat="1" x14ac:dyDescent="0.25">
      <c r="A64" s="54" t="s">
        <v>1</v>
      </c>
      <c r="B64" s="166" t="s">
        <v>35</v>
      </c>
      <c r="C64" s="166"/>
      <c r="D64" s="166"/>
      <c r="E64" s="166"/>
      <c r="F64" s="166"/>
      <c r="G64" s="166"/>
      <c r="H64" s="241">
        <v>505.99</v>
      </c>
      <c r="I64" s="242"/>
    </row>
    <row r="65" spans="1:9" s="2" customFormat="1" x14ac:dyDescent="0.25">
      <c r="A65" s="54" t="s">
        <v>3</v>
      </c>
      <c r="B65" s="166" t="s">
        <v>57</v>
      </c>
      <c r="C65" s="166"/>
      <c r="D65" s="166"/>
      <c r="E65" s="166"/>
      <c r="F65" s="166"/>
      <c r="G65" s="166"/>
      <c r="H65" s="241">
        <v>0</v>
      </c>
      <c r="I65" s="242"/>
    </row>
    <row r="66" spans="1:9" s="2" customFormat="1" x14ac:dyDescent="0.25">
      <c r="A66" s="54" t="s">
        <v>5</v>
      </c>
      <c r="B66" s="166" t="s">
        <v>56</v>
      </c>
      <c r="C66" s="166"/>
      <c r="D66" s="166"/>
      <c r="E66" s="166"/>
      <c r="F66" s="166"/>
      <c r="G66" s="166"/>
      <c r="H66" s="241">
        <v>60.75</v>
      </c>
      <c r="I66" s="242"/>
    </row>
    <row r="67" spans="1:9" s="2" customFormat="1" x14ac:dyDescent="0.25">
      <c r="A67" s="54" t="s">
        <v>27</v>
      </c>
      <c r="B67" s="166" t="s">
        <v>20</v>
      </c>
      <c r="C67" s="166"/>
      <c r="D67" s="166"/>
      <c r="E67" s="166"/>
      <c r="F67" s="166"/>
      <c r="G67" s="166"/>
      <c r="H67" s="241">
        <v>4.6100000000000003</v>
      </c>
      <c r="I67" s="242"/>
    </row>
    <row r="68" spans="1:9" s="2" customFormat="1" x14ac:dyDescent="0.25">
      <c r="A68" s="54" t="s">
        <v>28</v>
      </c>
      <c r="B68" s="166" t="s">
        <v>66</v>
      </c>
      <c r="C68" s="166"/>
      <c r="D68" s="166"/>
      <c r="E68" s="166"/>
      <c r="F68" s="166"/>
      <c r="G68" s="166"/>
      <c r="H68" s="307"/>
      <c r="I68" s="308"/>
    </row>
    <row r="69" spans="1:9" s="2" customFormat="1" x14ac:dyDescent="0.25">
      <c r="A69" s="312" t="s">
        <v>62</v>
      </c>
      <c r="B69" s="313"/>
      <c r="C69" s="313"/>
      <c r="D69" s="313"/>
      <c r="E69" s="313"/>
      <c r="F69" s="313"/>
      <c r="G69" s="313"/>
      <c r="H69" s="314">
        <f>SUM(H63:I68)</f>
        <v>571.35</v>
      </c>
      <c r="I69" s="315"/>
    </row>
    <row r="70" spans="1:9" x14ac:dyDescent="0.25">
      <c r="A70" s="227"/>
      <c r="B70" s="228"/>
      <c r="C70" s="228"/>
      <c r="D70" s="228"/>
      <c r="E70" s="228"/>
      <c r="F70" s="228"/>
      <c r="G70" s="228"/>
      <c r="H70" s="228"/>
      <c r="I70" s="229"/>
    </row>
    <row r="71" spans="1:9" x14ac:dyDescent="0.25">
      <c r="A71" s="230" t="s">
        <v>79</v>
      </c>
      <c r="B71" s="231"/>
      <c r="C71" s="231"/>
      <c r="D71" s="231"/>
      <c r="E71" s="231"/>
      <c r="F71" s="231"/>
      <c r="G71" s="231"/>
      <c r="H71" s="231"/>
      <c r="I71" s="232"/>
    </row>
    <row r="72" spans="1:9" x14ac:dyDescent="0.25">
      <c r="A72" s="233" t="s">
        <v>21</v>
      </c>
      <c r="B72" s="234"/>
      <c r="C72" s="234"/>
      <c r="D72" s="234"/>
      <c r="E72" s="234"/>
      <c r="F72" s="234"/>
      <c r="G72" s="234"/>
      <c r="H72" s="234" t="s">
        <v>67</v>
      </c>
      <c r="I72" s="235"/>
    </row>
    <row r="73" spans="1:9" x14ac:dyDescent="0.25">
      <c r="A73" s="221" t="s">
        <v>45</v>
      </c>
      <c r="B73" s="222"/>
      <c r="C73" s="222"/>
      <c r="D73" s="222"/>
      <c r="E73" s="222"/>
      <c r="F73" s="222"/>
      <c r="G73" s="222"/>
      <c r="H73" s="96" t="s">
        <v>9</v>
      </c>
      <c r="I73" s="58" t="s">
        <v>24</v>
      </c>
    </row>
    <row r="74" spans="1:9" x14ac:dyDescent="0.25">
      <c r="A74" s="62" t="s">
        <v>80</v>
      </c>
      <c r="B74" s="184" t="s">
        <v>81</v>
      </c>
      <c r="C74" s="185"/>
      <c r="D74" s="185"/>
      <c r="E74" s="185"/>
      <c r="F74" s="185"/>
      <c r="G74" s="186"/>
      <c r="H74" s="16">
        <f>H46</f>
        <v>0.19440000000000002</v>
      </c>
      <c r="I74" s="59">
        <f>I46</f>
        <v>1301.4496799999999</v>
      </c>
    </row>
    <row r="75" spans="1:9" x14ac:dyDescent="0.25">
      <c r="A75" s="62" t="s">
        <v>82</v>
      </c>
      <c r="B75" s="184" t="s">
        <v>83</v>
      </c>
      <c r="C75" s="185"/>
      <c r="D75" s="185"/>
      <c r="E75" s="185"/>
      <c r="F75" s="185"/>
      <c r="G75" s="186"/>
      <c r="H75" s="16">
        <f>H59</f>
        <v>0.36928400000000006</v>
      </c>
      <c r="I75" s="59">
        <f>I59</f>
        <v>2952.8501384291194</v>
      </c>
    </row>
    <row r="76" spans="1:9" x14ac:dyDescent="0.25">
      <c r="A76" s="62" t="s">
        <v>84</v>
      </c>
      <c r="B76" s="184" t="s">
        <v>85</v>
      </c>
      <c r="C76" s="185"/>
      <c r="D76" s="185"/>
      <c r="E76" s="185"/>
      <c r="F76" s="185"/>
      <c r="G76" s="186"/>
      <c r="H76" s="11"/>
      <c r="I76" s="59">
        <f>H69</f>
        <v>571.35</v>
      </c>
    </row>
    <row r="77" spans="1:9" x14ac:dyDescent="0.25">
      <c r="A77" s="217" t="s">
        <v>62</v>
      </c>
      <c r="B77" s="218"/>
      <c r="C77" s="218"/>
      <c r="D77" s="218"/>
      <c r="E77" s="218"/>
      <c r="F77" s="218"/>
      <c r="G77" s="218"/>
      <c r="H77" s="11"/>
      <c r="I77" s="60">
        <f>SUM(I74:I76)</f>
        <v>4825.6498184291195</v>
      </c>
    </row>
    <row r="78" spans="1:9" ht="16.5" thickBot="1" x14ac:dyDescent="0.3">
      <c r="A78" s="243"/>
      <c r="B78" s="244"/>
      <c r="C78" s="244"/>
      <c r="D78" s="244"/>
      <c r="E78" s="244"/>
      <c r="F78" s="244"/>
      <c r="G78" s="244"/>
      <c r="H78" s="244"/>
      <c r="I78" s="245"/>
    </row>
    <row r="79" spans="1:9" ht="16.5" thickBot="1" x14ac:dyDescent="0.3">
      <c r="A79" s="191" t="s">
        <v>86</v>
      </c>
      <c r="B79" s="192"/>
      <c r="C79" s="192"/>
      <c r="D79" s="192"/>
      <c r="E79" s="192"/>
      <c r="F79" s="192"/>
      <c r="G79" s="192"/>
      <c r="H79" s="192"/>
      <c r="I79" s="193"/>
    </row>
    <row r="80" spans="1:9" x14ac:dyDescent="0.25">
      <c r="A80" s="181" t="s">
        <v>21</v>
      </c>
      <c r="B80" s="182"/>
      <c r="C80" s="182"/>
      <c r="D80" s="182"/>
      <c r="E80" s="182"/>
      <c r="F80" s="182"/>
      <c r="G80" s="182"/>
      <c r="H80" s="182" t="s">
        <v>67</v>
      </c>
      <c r="I80" s="183"/>
    </row>
    <row r="81" spans="1:32" x14ac:dyDescent="0.25">
      <c r="A81" s="221" t="s">
        <v>45</v>
      </c>
      <c r="B81" s="222"/>
      <c r="C81" s="222"/>
      <c r="D81" s="222"/>
      <c r="E81" s="222"/>
      <c r="F81" s="222"/>
      <c r="G81" s="222"/>
      <c r="H81" s="96" t="s">
        <v>9</v>
      </c>
      <c r="I81" s="58" t="s">
        <v>24</v>
      </c>
    </row>
    <row r="82" spans="1:32" x14ac:dyDescent="0.25">
      <c r="A82" s="56" t="s">
        <v>0</v>
      </c>
      <c r="B82" s="223" t="s">
        <v>25</v>
      </c>
      <c r="C82" s="223"/>
      <c r="D82" s="223"/>
      <c r="E82" s="223"/>
      <c r="F82" s="223"/>
      <c r="G82" s="223"/>
      <c r="H82" s="12">
        <v>4.1999999999999997E-3</v>
      </c>
      <c r="I82" s="59">
        <f>H82*$H$38</f>
        <v>28.117739999999998</v>
      </c>
    </row>
    <row r="83" spans="1:32" x14ac:dyDescent="0.25">
      <c r="A83" s="56" t="s">
        <v>1</v>
      </c>
      <c r="B83" s="223" t="s">
        <v>36</v>
      </c>
      <c r="C83" s="223"/>
      <c r="D83" s="223"/>
      <c r="E83" s="223"/>
      <c r="F83" s="223"/>
      <c r="G83" s="223"/>
      <c r="H83" s="12">
        <v>2.9999999999999997E-4</v>
      </c>
      <c r="I83" s="59">
        <f t="shared" ref="I83:I87" si="1">H83*$H$38</f>
        <v>2.0084099999999996</v>
      </c>
    </row>
    <row r="84" spans="1:32" s="2" customFormat="1" x14ac:dyDescent="0.25">
      <c r="A84" s="54" t="s">
        <v>3</v>
      </c>
      <c r="B84" s="166" t="s">
        <v>69</v>
      </c>
      <c r="C84" s="166"/>
      <c r="D84" s="166"/>
      <c r="E84" s="166"/>
      <c r="F84" s="166"/>
      <c r="G84" s="166"/>
      <c r="H84" s="120">
        <v>3.4799999999999998E-2</v>
      </c>
      <c r="I84" s="64">
        <f t="shared" si="1"/>
        <v>232.97555999999997</v>
      </c>
    </row>
    <row r="85" spans="1:32" x14ac:dyDescent="0.25">
      <c r="A85" s="56" t="s">
        <v>5</v>
      </c>
      <c r="B85" s="223" t="s">
        <v>26</v>
      </c>
      <c r="C85" s="223"/>
      <c r="D85" s="223"/>
      <c r="E85" s="223"/>
      <c r="F85" s="223"/>
      <c r="G85" s="223"/>
      <c r="H85" s="12">
        <v>1.9400000000000001E-2</v>
      </c>
      <c r="I85" s="59">
        <f t="shared" si="1"/>
        <v>129.87718000000001</v>
      </c>
    </row>
    <row r="86" spans="1:32" x14ac:dyDescent="0.25">
      <c r="A86" s="56" t="s">
        <v>27</v>
      </c>
      <c r="B86" s="246" t="s">
        <v>87</v>
      </c>
      <c r="C86" s="246"/>
      <c r="D86" s="246"/>
      <c r="E86" s="246"/>
      <c r="F86" s="246"/>
      <c r="G86" s="246"/>
      <c r="H86" s="12">
        <f>H85*H59</f>
        <v>7.1641096000000012E-3</v>
      </c>
      <c r="I86" s="59">
        <f t="shared" si="1"/>
        <v>47.961564539120005</v>
      </c>
    </row>
    <row r="87" spans="1:32" x14ac:dyDescent="0.25">
      <c r="A87" s="56" t="s">
        <v>28</v>
      </c>
      <c r="B87" s="223" t="s">
        <v>60</v>
      </c>
      <c r="C87" s="223"/>
      <c r="D87" s="223"/>
      <c r="E87" s="223"/>
      <c r="F87" s="223"/>
      <c r="G87" s="223"/>
      <c r="H87" s="119">
        <f>8%*40%*H85</f>
        <v>6.2080000000000002E-4</v>
      </c>
      <c r="I87" s="59">
        <f t="shared" si="1"/>
        <v>4.1560697600000003</v>
      </c>
    </row>
    <row r="88" spans="1:32" x14ac:dyDescent="0.25">
      <c r="A88" s="217" t="s">
        <v>62</v>
      </c>
      <c r="B88" s="218"/>
      <c r="C88" s="218"/>
      <c r="D88" s="218"/>
      <c r="E88" s="218"/>
      <c r="F88" s="218"/>
      <c r="G88" s="218"/>
      <c r="H88" s="17">
        <f>SUM(H82:H87)</f>
        <v>6.6484909600000003E-2</v>
      </c>
      <c r="I88" s="60">
        <f>SUM(I82:I87)</f>
        <v>445.09652429911995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247" t="s">
        <v>133</v>
      </c>
      <c r="B90" s="248"/>
      <c r="C90" s="248"/>
      <c r="D90" s="248"/>
      <c r="E90" s="248"/>
      <c r="F90" s="248"/>
      <c r="G90" s="248"/>
      <c r="H90" s="80"/>
      <c r="I90" s="81">
        <f>$I$88+$I$77+$H$38</f>
        <v>11965.446342728239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91" t="s">
        <v>88</v>
      </c>
      <c r="B91" s="192"/>
      <c r="C91" s="192"/>
      <c r="D91" s="192"/>
      <c r="E91" s="192"/>
      <c r="F91" s="192"/>
      <c r="G91" s="192"/>
      <c r="H91" s="192"/>
      <c r="I91" s="19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49" t="s">
        <v>89</v>
      </c>
      <c r="B92" s="250"/>
      <c r="C92" s="250"/>
      <c r="D92" s="250"/>
      <c r="E92" s="250"/>
      <c r="F92" s="250"/>
      <c r="G92" s="250"/>
      <c r="H92" s="250"/>
      <c r="I92" s="25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33" t="s">
        <v>21</v>
      </c>
      <c r="B93" s="234"/>
      <c r="C93" s="234"/>
      <c r="D93" s="234"/>
      <c r="E93" s="234"/>
      <c r="F93" s="234"/>
      <c r="G93" s="234"/>
      <c r="H93" s="234" t="s">
        <v>67</v>
      </c>
      <c r="I93" s="23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21" t="s">
        <v>45</v>
      </c>
      <c r="B94" s="222"/>
      <c r="C94" s="222"/>
      <c r="D94" s="222"/>
      <c r="E94" s="222"/>
      <c r="F94" s="222"/>
      <c r="G94" s="222"/>
      <c r="H94" s="96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223" t="s">
        <v>90</v>
      </c>
      <c r="C95" s="223"/>
      <c r="D95" s="223"/>
      <c r="E95" s="223"/>
      <c r="F95" s="223"/>
      <c r="G95" s="223"/>
      <c r="H95" s="12">
        <v>9.2999999999999992E-3</v>
      </c>
      <c r="I95" s="59">
        <f>H95*I90</f>
        <v>111.27865098737261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223" t="s">
        <v>91</v>
      </c>
      <c r="C96" s="223"/>
      <c r="D96" s="223"/>
      <c r="E96" s="223"/>
      <c r="F96" s="223"/>
      <c r="G96" s="223"/>
      <c r="H96" s="12">
        <v>2.8E-3</v>
      </c>
      <c r="I96" s="59">
        <f>H96*I90</f>
        <v>33.503249759639068</v>
      </c>
    </row>
    <row r="97" spans="1:9" x14ac:dyDescent="0.25">
      <c r="A97" s="56" t="s">
        <v>3</v>
      </c>
      <c r="B97" s="223" t="s">
        <v>92</v>
      </c>
      <c r="C97" s="223"/>
      <c r="D97" s="223"/>
      <c r="E97" s="223"/>
      <c r="F97" s="223"/>
      <c r="G97" s="223"/>
      <c r="H97" s="12">
        <v>2.0000000000000001E-4</v>
      </c>
      <c r="I97" s="59">
        <f>H97*I90</f>
        <v>2.3930892685456477</v>
      </c>
    </row>
    <row r="98" spans="1:9" x14ac:dyDescent="0.25">
      <c r="A98" s="56" t="s">
        <v>5</v>
      </c>
      <c r="B98" s="223" t="s">
        <v>93</v>
      </c>
      <c r="C98" s="223"/>
      <c r="D98" s="223"/>
      <c r="E98" s="223"/>
      <c r="F98" s="223"/>
      <c r="G98" s="223"/>
      <c r="H98" s="12">
        <v>3.3E-3</v>
      </c>
      <c r="I98" s="59">
        <f>H98*I90</f>
        <v>39.48597293100319</v>
      </c>
    </row>
    <row r="99" spans="1:9" x14ac:dyDescent="0.25">
      <c r="A99" s="56" t="s">
        <v>27</v>
      </c>
      <c r="B99" s="223" t="s">
        <v>94</v>
      </c>
      <c r="C99" s="223"/>
      <c r="D99" s="223"/>
      <c r="E99" s="223"/>
      <c r="F99" s="223"/>
      <c r="G99" s="223"/>
      <c r="H99" s="12">
        <v>6.9999999999999999E-4</v>
      </c>
      <c r="I99" s="59">
        <f>H99*I90</f>
        <v>8.3758124399097671</v>
      </c>
    </row>
    <row r="100" spans="1:9" x14ac:dyDescent="0.25">
      <c r="A100" s="56" t="s">
        <v>28</v>
      </c>
      <c r="B100" s="223" t="s">
        <v>59</v>
      </c>
      <c r="C100" s="223"/>
      <c r="D100" s="223"/>
      <c r="E100" s="223"/>
      <c r="F100" s="223"/>
      <c r="G100" s="223"/>
      <c r="H100" s="12">
        <v>4.1999999999999997E-3</v>
      </c>
      <c r="I100" s="59">
        <f>H100*I90</f>
        <v>50.254874639458599</v>
      </c>
    </row>
    <row r="101" spans="1:9" x14ac:dyDescent="0.25">
      <c r="A101" s="217" t="s">
        <v>62</v>
      </c>
      <c r="B101" s="218"/>
      <c r="C101" s="218"/>
      <c r="D101" s="218"/>
      <c r="E101" s="218"/>
      <c r="F101" s="218"/>
      <c r="G101" s="218"/>
      <c r="H101" s="17">
        <f>SUM(H95:H100)</f>
        <v>2.0499999999999997E-2</v>
      </c>
      <c r="I101" s="60">
        <f>SUM(I95:I100)</f>
        <v>245.29165002592887</v>
      </c>
    </row>
    <row r="102" spans="1:9" x14ac:dyDescent="0.25">
      <c r="A102" s="252"/>
      <c r="B102" s="253"/>
      <c r="C102" s="253"/>
      <c r="D102" s="253"/>
      <c r="E102" s="253"/>
      <c r="F102" s="253"/>
      <c r="G102" s="253"/>
      <c r="H102" s="253"/>
      <c r="I102" s="254"/>
    </row>
    <row r="103" spans="1:9" x14ac:dyDescent="0.25">
      <c r="A103" s="230" t="s">
        <v>95</v>
      </c>
      <c r="B103" s="231"/>
      <c r="C103" s="231"/>
      <c r="D103" s="231"/>
      <c r="E103" s="231"/>
      <c r="F103" s="231"/>
      <c r="G103" s="231"/>
      <c r="H103" s="231"/>
      <c r="I103" s="232"/>
    </row>
    <row r="104" spans="1:9" x14ac:dyDescent="0.25">
      <c r="A104" s="233" t="s">
        <v>21</v>
      </c>
      <c r="B104" s="234"/>
      <c r="C104" s="234"/>
      <c r="D104" s="234"/>
      <c r="E104" s="234"/>
      <c r="F104" s="234"/>
      <c r="G104" s="234"/>
      <c r="H104" s="234" t="s">
        <v>67</v>
      </c>
      <c r="I104" s="235"/>
    </row>
    <row r="105" spans="1:9" x14ac:dyDescent="0.25">
      <c r="A105" s="221" t="s">
        <v>96</v>
      </c>
      <c r="B105" s="222"/>
      <c r="C105" s="222"/>
      <c r="D105" s="222"/>
      <c r="E105" s="222"/>
      <c r="F105" s="222"/>
      <c r="G105" s="222"/>
      <c r="H105" s="96" t="s">
        <v>9</v>
      </c>
      <c r="I105" s="58" t="s">
        <v>24</v>
      </c>
    </row>
    <row r="106" spans="1:9" s="2" customFormat="1" x14ac:dyDescent="0.25">
      <c r="A106" s="54" t="s">
        <v>0</v>
      </c>
      <c r="B106" s="166" t="s">
        <v>97</v>
      </c>
      <c r="C106" s="166"/>
      <c r="D106" s="166"/>
      <c r="E106" s="166"/>
      <c r="F106" s="166"/>
      <c r="G106" s="166"/>
      <c r="H106" s="5" t="s">
        <v>116</v>
      </c>
      <c r="I106" s="64">
        <v>0</v>
      </c>
    </row>
    <row r="107" spans="1:9" x14ac:dyDescent="0.25">
      <c r="A107" s="217" t="s">
        <v>62</v>
      </c>
      <c r="B107" s="218"/>
      <c r="C107" s="218"/>
      <c r="D107" s="218"/>
      <c r="E107" s="218"/>
      <c r="F107" s="218"/>
      <c r="G107" s="218"/>
      <c r="H107" s="96"/>
      <c r="I107" s="60">
        <f>SUM(I106)</f>
        <v>0</v>
      </c>
    </row>
    <row r="108" spans="1:9" x14ac:dyDescent="0.25">
      <c r="A108" s="252"/>
      <c r="B108" s="253"/>
      <c r="C108" s="253"/>
      <c r="D108" s="253"/>
      <c r="E108" s="253"/>
      <c r="F108" s="253"/>
      <c r="G108" s="253"/>
      <c r="H108" s="253"/>
      <c r="I108" s="254"/>
    </row>
    <row r="109" spans="1:9" x14ac:dyDescent="0.25">
      <c r="A109" s="230" t="s">
        <v>139</v>
      </c>
      <c r="B109" s="231"/>
      <c r="C109" s="231"/>
      <c r="D109" s="231"/>
      <c r="E109" s="231"/>
      <c r="F109" s="231"/>
      <c r="G109" s="231"/>
      <c r="H109" s="231"/>
      <c r="I109" s="232"/>
    </row>
    <row r="110" spans="1:9" x14ac:dyDescent="0.25">
      <c r="A110" s="217" t="s">
        <v>21</v>
      </c>
      <c r="B110" s="218"/>
      <c r="C110" s="218"/>
      <c r="D110" s="218"/>
      <c r="E110" s="218"/>
      <c r="F110" s="218"/>
      <c r="G110" s="218"/>
      <c r="H110" s="234" t="s">
        <v>67</v>
      </c>
      <c r="I110" s="235"/>
    </row>
    <row r="111" spans="1:9" x14ac:dyDescent="0.25">
      <c r="A111" s="221" t="s">
        <v>45</v>
      </c>
      <c r="B111" s="222"/>
      <c r="C111" s="222"/>
      <c r="D111" s="222"/>
      <c r="E111" s="222"/>
      <c r="F111" s="222"/>
      <c r="G111" s="222"/>
      <c r="H111" s="96" t="s">
        <v>9</v>
      </c>
      <c r="I111" s="58" t="s">
        <v>24</v>
      </c>
    </row>
    <row r="112" spans="1:9" x14ac:dyDescent="0.25">
      <c r="A112" s="56" t="s">
        <v>37</v>
      </c>
      <c r="B112" s="184" t="s">
        <v>98</v>
      </c>
      <c r="C112" s="185"/>
      <c r="D112" s="185"/>
      <c r="E112" s="185"/>
      <c r="F112" s="185"/>
      <c r="G112" s="186"/>
      <c r="H112" s="16">
        <f>H101</f>
        <v>2.0499999999999997E-2</v>
      </c>
      <c r="I112" s="65">
        <f>I101</f>
        <v>245.29165002592887</v>
      </c>
    </row>
    <row r="113" spans="1:32" x14ac:dyDescent="0.25">
      <c r="A113" s="56" t="s">
        <v>38</v>
      </c>
      <c r="B113" s="184" t="s">
        <v>52</v>
      </c>
      <c r="C113" s="185"/>
      <c r="D113" s="185"/>
      <c r="E113" s="185"/>
      <c r="F113" s="185"/>
      <c r="G113" s="186"/>
      <c r="H113" s="11"/>
      <c r="I113" s="65">
        <f>I107</f>
        <v>0</v>
      </c>
    </row>
    <row r="114" spans="1:32" x14ac:dyDescent="0.25">
      <c r="A114" s="210" t="s">
        <v>62</v>
      </c>
      <c r="B114" s="211"/>
      <c r="C114" s="211"/>
      <c r="D114" s="211"/>
      <c r="E114" s="211"/>
      <c r="F114" s="211"/>
      <c r="G114" s="212"/>
      <c r="H114" s="96"/>
      <c r="I114" s="66">
        <f>SUM(I112:I113)</f>
        <v>245.29165002592887</v>
      </c>
    </row>
    <row r="115" spans="1:32" ht="16.5" thickBot="1" x14ac:dyDescent="0.3">
      <c r="A115" s="255"/>
      <c r="B115" s="256"/>
      <c r="C115" s="256"/>
      <c r="D115" s="256"/>
      <c r="E115" s="256"/>
      <c r="F115" s="256"/>
      <c r="G115" s="256"/>
      <c r="H115" s="256"/>
      <c r="I115" s="257"/>
    </row>
    <row r="116" spans="1:32" ht="16.5" thickBot="1" x14ac:dyDescent="0.3">
      <c r="A116" s="191" t="s">
        <v>99</v>
      </c>
      <c r="B116" s="192"/>
      <c r="C116" s="192"/>
      <c r="D116" s="192"/>
      <c r="E116" s="192"/>
      <c r="F116" s="192"/>
      <c r="G116" s="192"/>
      <c r="H116" s="192"/>
      <c r="I116" s="193"/>
    </row>
    <row r="117" spans="1:32" x14ac:dyDescent="0.25">
      <c r="A117" s="181" t="s">
        <v>21</v>
      </c>
      <c r="B117" s="182"/>
      <c r="C117" s="182"/>
      <c r="D117" s="182"/>
      <c r="E117" s="182"/>
      <c r="F117" s="182"/>
      <c r="G117" s="182"/>
      <c r="H117" s="182" t="s">
        <v>67</v>
      </c>
      <c r="I117" s="183"/>
    </row>
    <row r="118" spans="1:32" x14ac:dyDescent="0.25">
      <c r="A118" s="56" t="s">
        <v>0</v>
      </c>
      <c r="B118" s="223" t="s">
        <v>58</v>
      </c>
      <c r="C118" s="223"/>
      <c r="D118" s="223"/>
      <c r="E118" s="223"/>
      <c r="F118" s="223"/>
      <c r="G118" s="223"/>
      <c r="H118" s="236">
        <v>28.09</v>
      </c>
      <c r="I118" s="237"/>
    </row>
    <row r="119" spans="1:32" x14ac:dyDescent="0.25">
      <c r="A119" s="56" t="s">
        <v>1</v>
      </c>
      <c r="B119" s="223" t="s">
        <v>100</v>
      </c>
      <c r="C119" s="223"/>
      <c r="D119" s="223"/>
      <c r="E119" s="223"/>
      <c r="F119" s="223"/>
      <c r="G119" s="223"/>
      <c r="H119" s="236"/>
      <c r="I119" s="237"/>
    </row>
    <row r="120" spans="1:32" x14ac:dyDescent="0.25">
      <c r="A120" s="56" t="s">
        <v>3</v>
      </c>
      <c r="B120" s="223" t="s">
        <v>101</v>
      </c>
      <c r="C120" s="223"/>
      <c r="D120" s="223"/>
      <c r="E120" s="223"/>
      <c r="F120" s="223"/>
      <c r="G120" s="223"/>
      <c r="H120" s="236"/>
      <c r="I120" s="237"/>
    </row>
    <row r="121" spans="1:32" x14ac:dyDescent="0.25">
      <c r="A121" s="56" t="s">
        <v>5</v>
      </c>
      <c r="B121" s="223" t="s">
        <v>66</v>
      </c>
      <c r="C121" s="223"/>
      <c r="D121" s="223"/>
      <c r="E121" s="223"/>
      <c r="F121" s="223"/>
      <c r="G121" s="223"/>
      <c r="H121" s="236">
        <v>3.87</v>
      </c>
      <c r="I121" s="237"/>
    </row>
    <row r="122" spans="1:32" x14ac:dyDescent="0.25">
      <c r="A122" s="210" t="s">
        <v>62</v>
      </c>
      <c r="B122" s="211"/>
      <c r="C122" s="211"/>
      <c r="D122" s="211"/>
      <c r="E122" s="211"/>
      <c r="F122" s="211"/>
      <c r="G122" s="212"/>
      <c r="H122" s="219">
        <f>SUM(H118:I121)</f>
        <v>31.96</v>
      </c>
      <c r="I122" s="220"/>
    </row>
    <row r="123" spans="1:32" x14ac:dyDescent="0.25">
      <c r="A123" s="98"/>
      <c r="B123" s="211"/>
      <c r="C123" s="211"/>
      <c r="D123" s="211"/>
      <c r="E123" s="211"/>
      <c r="F123" s="211"/>
      <c r="G123" s="211"/>
      <c r="H123" s="211"/>
      <c r="I123" s="214"/>
    </row>
    <row r="124" spans="1:32" s="18" customFormat="1" ht="16.5" thickBot="1" x14ac:dyDescent="0.3">
      <c r="A124" s="247" t="s">
        <v>134</v>
      </c>
      <c r="B124" s="248"/>
      <c r="C124" s="248"/>
      <c r="D124" s="248"/>
      <c r="E124" s="248"/>
      <c r="F124" s="248"/>
      <c r="G124" s="248"/>
      <c r="H124" s="80"/>
      <c r="I124" s="81">
        <f>$I$88+$I$77+$H$38+$I$114+$H$122</f>
        <v>12242.697992754167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91" t="s">
        <v>102</v>
      </c>
      <c r="B125" s="192"/>
      <c r="C125" s="192"/>
      <c r="D125" s="192"/>
      <c r="E125" s="192"/>
      <c r="F125" s="192"/>
      <c r="G125" s="192"/>
      <c r="H125" s="192"/>
      <c r="I125" s="193"/>
    </row>
    <row r="126" spans="1:32" x14ac:dyDescent="0.25">
      <c r="A126" s="306" t="s">
        <v>21</v>
      </c>
      <c r="B126" s="150"/>
      <c r="C126" s="150"/>
      <c r="D126" s="150"/>
      <c r="E126" s="150"/>
      <c r="F126" s="150"/>
      <c r="G126" s="150"/>
      <c r="H126" s="150" t="s">
        <v>67</v>
      </c>
      <c r="I126" s="151"/>
    </row>
    <row r="127" spans="1:32" x14ac:dyDescent="0.25">
      <c r="A127" s="138" t="s">
        <v>45</v>
      </c>
      <c r="B127" s="139"/>
      <c r="C127" s="139"/>
      <c r="D127" s="139"/>
      <c r="E127" s="139"/>
      <c r="F127" s="139"/>
      <c r="G127" s="139"/>
      <c r="H127" s="19" t="s">
        <v>9</v>
      </c>
      <c r="I127" s="69" t="s">
        <v>24</v>
      </c>
    </row>
    <row r="128" spans="1:32" x14ac:dyDescent="0.25">
      <c r="A128" s="70" t="s">
        <v>0</v>
      </c>
      <c r="B128" s="273" t="s">
        <v>103</v>
      </c>
      <c r="C128" s="274"/>
      <c r="D128" s="274"/>
      <c r="E128" s="274"/>
      <c r="F128" s="274"/>
      <c r="G128" s="275"/>
      <c r="H128" s="100">
        <v>9.4900000000000002E-3</v>
      </c>
      <c r="I128" s="97">
        <f>H128*$I$124</f>
        <v>116.18320395123705</v>
      </c>
    </row>
    <row r="129" spans="1:32" x14ac:dyDescent="0.25">
      <c r="A129" s="70" t="s">
        <v>1</v>
      </c>
      <c r="B129" s="273" t="s">
        <v>17</v>
      </c>
      <c r="C129" s="274"/>
      <c r="D129" s="274"/>
      <c r="E129" s="274"/>
      <c r="F129" s="274"/>
      <c r="G129" s="275"/>
      <c r="H129" s="6">
        <v>0.01</v>
      </c>
      <c r="I129" s="97">
        <f>H129*($I$128+$I$124)</f>
        <v>123.58881196705404</v>
      </c>
    </row>
    <row r="130" spans="1:32" x14ac:dyDescent="0.25">
      <c r="A130" s="71" t="s">
        <v>3</v>
      </c>
      <c r="B130" s="273" t="s">
        <v>127</v>
      </c>
      <c r="C130" s="281"/>
      <c r="D130" s="281"/>
      <c r="E130" s="281"/>
      <c r="F130" s="281"/>
      <c r="G130" s="282"/>
      <c r="H130" s="6">
        <v>3.6700000000000003E-2</v>
      </c>
      <c r="I130" s="72">
        <f>(SUM($I$124+$I$128+$I$129)*H130)/(100%-(SUM($H$130:$H$132)))</f>
        <v>506.02744871123303</v>
      </c>
    </row>
    <row r="131" spans="1:32" x14ac:dyDescent="0.25">
      <c r="A131" s="71"/>
      <c r="B131" s="300" t="s">
        <v>126</v>
      </c>
      <c r="C131" s="301"/>
      <c r="D131" s="301"/>
      <c r="E131" s="301"/>
      <c r="F131" s="301"/>
      <c r="G131" s="302"/>
      <c r="H131" s="7">
        <v>8.0000000000000002E-3</v>
      </c>
      <c r="I131" s="72">
        <f>(SUM($I$124+$I$128+$I$129)*H131)/(100%-(SUM($H$130:$H$132)))</f>
        <v>110.305710890732</v>
      </c>
    </row>
    <row r="132" spans="1:32" x14ac:dyDescent="0.25">
      <c r="A132" s="71" t="s">
        <v>5</v>
      </c>
      <c r="B132" s="303" t="s">
        <v>125</v>
      </c>
      <c r="C132" s="304"/>
      <c r="D132" s="304"/>
      <c r="E132" s="304"/>
      <c r="F132" s="304"/>
      <c r="G132" s="305"/>
      <c r="H132" s="8">
        <v>0.05</v>
      </c>
      <c r="I132" s="72">
        <f>(SUM($I$124+$I$128+$I$129)*H132)/(100%-(SUM($H$130:$H$132)))</f>
        <v>689.41069306707504</v>
      </c>
    </row>
    <row r="133" spans="1:32" x14ac:dyDescent="0.25">
      <c r="A133" s="217" t="s">
        <v>62</v>
      </c>
      <c r="B133" s="218"/>
      <c r="C133" s="218"/>
      <c r="D133" s="218"/>
      <c r="E133" s="218"/>
      <c r="F133" s="218"/>
      <c r="G133" s="218"/>
      <c r="H133" s="22">
        <f>SUM(H128:H132)</f>
        <v>0.11419</v>
      </c>
      <c r="I133" s="73">
        <f>SUM(I128:I132)</f>
        <v>1545.5158685873312</v>
      </c>
    </row>
    <row r="134" spans="1:32" ht="16.5" thickBot="1" x14ac:dyDescent="0.3">
      <c r="A134" s="266" t="s">
        <v>135</v>
      </c>
      <c r="B134" s="267"/>
      <c r="C134" s="267"/>
      <c r="D134" s="267"/>
      <c r="E134" s="267"/>
      <c r="F134" s="267"/>
      <c r="G134" s="268"/>
      <c r="H134" s="82">
        <f>(H128+100%)*(H129+100%)/(100%-(SUM(H130:H132)))-100%</f>
        <v>0.12623981000773221</v>
      </c>
      <c r="I134" s="83">
        <f>H134*SUM($I$124)</f>
        <v>1545.5158685873305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269" t="s">
        <v>104</v>
      </c>
      <c r="B135" s="270"/>
      <c r="C135" s="270"/>
      <c r="D135" s="270"/>
      <c r="E135" s="270"/>
      <c r="F135" s="270"/>
      <c r="G135" s="270"/>
      <c r="H135" s="270"/>
      <c r="I135" s="271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272" t="s">
        <v>21</v>
      </c>
      <c r="B137" s="158"/>
      <c r="C137" s="158"/>
      <c r="D137" s="158"/>
      <c r="E137" s="158"/>
      <c r="F137" s="158"/>
      <c r="G137" s="158"/>
      <c r="H137" s="158" t="s">
        <v>67</v>
      </c>
      <c r="I137" s="159"/>
    </row>
    <row r="138" spans="1:32" x14ac:dyDescent="0.25">
      <c r="A138" s="74" t="s">
        <v>0</v>
      </c>
      <c r="B138" s="261" t="s">
        <v>106</v>
      </c>
      <c r="C138" s="262"/>
      <c r="D138" s="262"/>
      <c r="E138" s="262"/>
      <c r="F138" s="262"/>
      <c r="G138" s="263"/>
      <c r="H138" s="264">
        <f>H38</f>
        <v>6694.7</v>
      </c>
      <c r="I138" s="265"/>
    </row>
    <row r="139" spans="1:32" x14ac:dyDescent="0.25">
      <c r="A139" s="74" t="s">
        <v>1</v>
      </c>
      <c r="B139" s="261" t="s">
        <v>107</v>
      </c>
      <c r="C139" s="262"/>
      <c r="D139" s="262"/>
      <c r="E139" s="262"/>
      <c r="F139" s="262"/>
      <c r="G139" s="263"/>
      <c r="H139" s="264">
        <f>I77</f>
        <v>4825.6498184291195</v>
      </c>
      <c r="I139" s="265"/>
    </row>
    <row r="140" spans="1:32" x14ac:dyDescent="0.25">
      <c r="A140" s="74" t="s">
        <v>3</v>
      </c>
      <c r="B140" s="261" t="s">
        <v>108</v>
      </c>
      <c r="C140" s="262"/>
      <c r="D140" s="262"/>
      <c r="E140" s="262"/>
      <c r="F140" s="262"/>
      <c r="G140" s="263"/>
      <c r="H140" s="264">
        <f>I88</f>
        <v>445.09652429911995</v>
      </c>
      <c r="I140" s="265"/>
    </row>
    <row r="141" spans="1:32" x14ac:dyDescent="0.25">
      <c r="A141" s="74" t="s">
        <v>5</v>
      </c>
      <c r="B141" s="261" t="s">
        <v>109</v>
      </c>
      <c r="C141" s="262"/>
      <c r="D141" s="262"/>
      <c r="E141" s="262"/>
      <c r="F141" s="262"/>
      <c r="G141" s="263"/>
      <c r="H141" s="264">
        <f>I114</f>
        <v>245.29165002592887</v>
      </c>
      <c r="I141" s="265"/>
    </row>
    <row r="142" spans="1:32" x14ac:dyDescent="0.25">
      <c r="A142" s="74" t="s">
        <v>27</v>
      </c>
      <c r="B142" s="261" t="s">
        <v>110</v>
      </c>
      <c r="C142" s="262"/>
      <c r="D142" s="262"/>
      <c r="E142" s="262"/>
      <c r="F142" s="262"/>
      <c r="G142" s="263"/>
      <c r="H142" s="264">
        <f>H122</f>
        <v>31.96</v>
      </c>
      <c r="I142" s="265"/>
    </row>
    <row r="143" spans="1:32" x14ac:dyDescent="0.25">
      <c r="A143" s="276" t="s">
        <v>117</v>
      </c>
      <c r="B143" s="277"/>
      <c r="C143" s="277"/>
      <c r="D143" s="277"/>
      <c r="E143" s="277"/>
      <c r="F143" s="277"/>
      <c r="G143" s="278"/>
      <c r="H143" s="279">
        <f>SUM(H138:I142)</f>
        <v>12242.697992754169</v>
      </c>
      <c r="I143" s="280"/>
    </row>
    <row r="144" spans="1:32" ht="16.5" thickBot="1" x14ac:dyDescent="0.3">
      <c r="A144" s="87" t="s">
        <v>28</v>
      </c>
      <c r="B144" s="258" t="s">
        <v>111</v>
      </c>
      <c r="C144" s="258"/>
      <c r="D144" s="258"/>
      <c r="E144" s="258"/>
      <c r="F144" s="258"/>
      <c r="G144" s="258"/>
      <c r="H144" s="259">
        <f>I133</f>
        <v>1545.5158685873312</v>
      </c>
      <c r="I144" s="260"/>
    </row>
    <row r="145" spans="1:32" ht="16.5" thickBot="1" x14ac:dyDescent="0.3">
      <c r="A145" s="89" t="s">
        <v>31</v>
      </c>
      <c r="B145" s="130" t="s">
        <v>196</v>
      </c>
      <c r="C145" s="131"/>
      <c r="D145" s="131"/>
      <c r="E145" s="131"/>
      <c r="F145" s="131"/>
      <c r="G145" s="131"/>
      <c r="H145" s="298">
        <f>H143+H144</f>
        <v>13788.213861341501</v>
      </c>
      <c r="I145" s="299"/>
    </row>
    <row r="146" spans="1:32" ht="16.5" thickBot="1" x14ac:dyDescent="0.3">
      <c r="A146" s="88" t="s">
        <v>32</v>
      </c>
      <c r="B146" s="290" t="s">
        <v>136</v>
      </c>
      <c r="C146" s="290"/>
      <c r="D146" s="290"/>
      <c r="E146" s="290"/>
      <c r="F146" s="290"/>
      <c r="G146" s="290"/>
      <c r="H146" s="286">
        <f>$E$26</f>
        <v>1</v>
      </c>
      <c r="I146" s="287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0" t="s">
        <v>137</v>
      </c>
      <c r="C147" s="131"/>
      <c r="D147" s="131"/>
      <c r="E147" s="131"/>
      <c r="F147" s="131"/>
      <c r="G147" s="131"/>
      <c r="H147" s="288">
        <f>$H$145*$H$146</f>
        <v>13788.213861341501</v>
      </c>
      <c r="I147" s="289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283" t="s">
        <v>206</v>
      </c>
      <c r="C150" s="284"/>
      <c r="D150" s="285"/>
      <c r="F150" s="9" t="s">
        <v>197</v>
      </c>
      <c r="G150" s="36"/>
      <c r="H150" s="37">
        <f>H145</f>
        <v>13788.213861341501</v>
      </c>
      <c r="I150" s="116">
        <v>46.35</v>
      </c>
    </row>
    <row r="151" spans="1:32" s="1" customFormat="1" x14ac:dyDescent="0.25">
      <c r="F151" s="9" t="s">
        <v>200</v>
      </c>
      <c r="G151" s="36"/>
      <c r="H151" s="37">
        <v>13718.39</v>
      </c>
    </row>
    <row r="152" spans="1:32" s="1" customFormat="1" x14ac:dyDescent="0.25">
      <c r="F152" s="10" t="s">
        <v>199</v>
      </c>
      <c r="G152" s="39"/>
      <c r="H152" s="40">
        <f>H150-H151</f>
        <v>69.82386134150147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B150:D150"/>
    <mergeCell ref="B145:G145"/>
    <mergeCell ref="H145:I145"/>
    <mergeCell ref="B146:G146"/>
    <mergeCell ref="H146:I146"/>
    <mergeCell ref="B147:G147"/>
    <mergeCell ref="H147:I147"/>
    <mergeCell ref="B142:G142"/>
    <mergeCell ref="H142:I142"/>
    <mergeCell ref="A143:G143"/>
    <mergeCell ref="H143:I143"/>
    <mergeCell ref="B144:G144"/>
    <mergeCell ref="H144:I144"/>
    <mergeCell ref="B139:G139"/>
    <mergeCell ref="H139:I139"/>
    <mergeCell ref="B140:G140"/>
    <mergeCell ref="H140:I140"/>
    <mergeCell ref="B141:G141"/>
    <mergeCell ref="H141:I141"/>
    <mergeCell ref="A134:G134"/>
    <mergeCell ref="A135:I135"/>
    <mergeCell ref="A137:G137"/>
    <mergeCell ref="H137:I137"/>
    <mergeCell ref="B138:G138"/>
    <mergeCell ref="H138:I138"/>
    <mergeCell ref="B128:G128"/>
    <mergeCell ref="B129:G129"/>
    <mergeCell ref="B130:G130"/>
    <mergeCell ref="B131:G131"/>
    <mergeCell ref="B132:G132"/>
    <mergeCell ref="A133:G133"/>
    <mergeCell ref="B123:I123"/>
    <mergeCell ref="A124:G124"/>
    <mergeCell ref="A125:I125"/>
    <mergeCell ref="A126:G126"/>
    <mergeCell ref="H126:I126"/>
    <mergeCell ref="A127:G127"/>
    <mergeCell ref="B120:G120"/>
    <mergeCell ref="H120:I120"/>
    <mergeCell ref="B121:G121"/>
    <mergeCell ref="H121:I121"/>
    <mergeCell ref="A122:G122"/>
    <mergeCell ref="H122:I122"/>
    <mergeCell ref="A117:G117"/>
    <mergeCell ref="H117:I117"/>
    <mergeCell ref="B118:G118"/>
    <mergeCell ref="H118:I118"/>
    <mergeCell ref="B119:G119"/>
    <mergeCell ref="H119:I119"/>
    <mergeCell ref="A111:G111"/>
    <mergeCell ref="B112:G112"/>
    <mergeCell ref="B113:G113"/>
    <mergeCell ref="A114:G114"/>
    <mergeCell ref="A115:I115"/>
    <mergeCell ref="A116:I116"/>
    <mergeCell ref="A105:G105"/>
    <mergeCell ref="B106:G106"/>
    <mergeCell ref="A107:G107"/>
    <mergeCell ref="A108:I108"/>
    <mergeCell ref="A109:I109"/>
    <mergeCell ref="A110:G110"/>
    <mergeCell ref="H110:I110"/>
    <mergeCell ref="B100:G100"/>
    <mergeCell ref="A101:G101"/>
    <mergeCell ref="A102:I102"/>
    <mergeCell ref="A103:I103"/>
    <mergeCell ref="A104:G104"/>
    <mergeCell ref="H104:I104"/>
    <mergeCell ref="A94:G94"/>
    <mergeCell ref="B95:G95"/>
    <mergeCell ref="B96:G96"/>
    <mergeCell ref="B97:G97"/>
    <mergeCell ref="B98:G98"/>
    <mergeCell ref="B99:G99"/>
    <mergeCell ref="A88:G88"/>
    <mergeCell ref="A90:G90"/>
    <mergeCell ref="A91:I91"/>
    <mergeCell ref="A92:I92"/>
    <mergeCell ref="A93:G93"/>
    <mergeCell ref="H93:I93"/>
    <mergeCell ref="B82:G82"/>
    <mergeCell ref="B83:G83"/>
    <mergeCell ref="B84:G84"/>
    <mergeCell ref="B85:G85"/>
    <mergeCell ref="B86:G86"/>
    <mergeCell ref="B87:G87"/>
    <mergeCell ref="A77:G77"/>
    <mergeCell ref="A78:I78"/>
    <mergeCell ref="A79:I79"/>
    <mergeCell ref="A80:G80"/>
    <mergeCell ref="H80:I80"/>
    <mergeCell ref="A81:G81"/>
    <mergeCell ref="A72:G72"/>
    <mergeCell ref="H72:I72"/>
    <mergeCell ref="A73:G73"/>
    <mergeCell ref="B74:G74"/>
    <mergeCell ref="B75:G75"/>
    <mergeCell ref="B76:G76"/>
    <mergeCell ref="B68:G68"/>
    <mergeCell ref="H68:I68"/>
    <mergeCell ref="A69:G69"/>
    <mergeCell ref="H69:I69"/>
    <mergeCell ref="A70:I70"/>
    <mergeCell ref="A71:I71"/>
    <mergeCell ref="B65:G65"/>
    <mergeCell ref="H65:I65"/>
    <mergeCell ref="B66:G66"/>
    <mergeCell ref="H66:I66"/>
    <mergeCell ref="B67:G67"/>
    <mergeCell ref="H67:I67"/>
    <mergeCell ref="A62:G62"/>
    <mergeCell ref="H62:I62"/>
    <mergeCell ref="B63:G63"/>
    <mergeCell ref="H63:I63"/>
    <mergeCell ref="B64:G64"/>
    <mergeCell ref="H64:I64"/>
    <mergeCell ref="B56:G56"/>
    <mergeCell ref="B57:G57"/>
    <mergeCell ref="B58:G58"/>
    <mergeCell ref="A59:G59"/>
    <mergeCell ref="A60:I60"/>
    <mergeCell ref="A61:I61"/>
    <mergeCell ref="A50:G50"/>
    <mergeCell ref="B51:G51"/>
    <mergeCell ref="B52:G52"/>
    <mergeCell ref="B53:G53"/>
    <mergeCell ref="B54:G54"/>
    <mergeCell ref="B55:G55"/>
    <mergeCell ref="B44:G44"/>
    <mergeCell ref="B45:G45"/>
    <mergeCell ref="A46:G46"/>
    <mergeCell ref="A47:I47"/>
    <mergeCell ref="A48:I48"/>
    <mergeCell ref="A49:G49"/>
    <mergeCell ref="H49:I49"/>
    <mergeCell ref="A39:I39"/>
    <mergeCell ref="A40:I40"/>
    <mergeCell ref="A41:I41"/>
    <mergeCell ref="A42:G42"/>
    <mergeCell ref="H42:I42"/>
    <mergeCell ref="A43:G43"/>
    <mergeCell ref="B36:G36"/>
    <mergeCell ref="H36:I36"/>
    <mergeCell ref="B37:G37"/>
    <mergeCell ref="H37:I37"/>
    <mergeCell ref="A38:G38"/>
    <mergeCell ref="H38:I38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zoomScaleNormal="100" workbookViewId="0">
      <selection activeCell="M9" sqref="M9:M10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132" t="s">
        <v>19</v>
      </c>
      <c r="D1" s="133"/>
      <c r="E1" s="133"/>
      <c r="F1" s="133"/>
      <c r="G1" s="133"/>
      <c r="H1" s="133"/>
      <c r="I1" s="134"/>
    </row>
    <row r="2" spans="1:9" ht="19.5" customHeight="1" x14ac:dyDescent="0.25">
      <c r="A2" s="47"/>
      <c r="B2" s="4"/>
      <c r="C2" s="135" t="s">
        <v>118</v>
      </c>
      <c r="D2" s="136"/>
      <c r="E2" s="136"/>
      <c r="F2" s="136"/>
      <c r="G2" s="136"/>
      <c r="H2" s="136"/>
      <c r="I2" s="137"/>
    </row>
    <row r="3" spans="1:9" ht="19.5" customHeight="1" x14ac:dyDescent="0.25">
      <c r="A3" s="47"/>
      <c r="B3" s="4"/>
      <c r="C3" s="135" t="s">
        <v>131</v>
      </c>
      <c r="D3" s="136"/>
      <c r="E3" s="136"/>
      <c r="F3" s="136"/>
      <c r="G3" s="136"/>
      <c r="H3" s="136"/>
      <c r="I3" s="137"/>
    </row>
    <row r="4" spans="1:9" ht="19.5" customHeight="1" thickBot="1" x14ac:dyDescent="0.3">
      <c r="A4" s="47"/>
      <c r="B4" s="4"/>
      <c r="C4" s="152" t="s">
        <v>71</v>
      </c>
      <c r="D4" s="153"/>
      <c r="E4" s="153"/>
      <c r="F4" s="153"/>
      <c r="G4" s="153"/>
      <c r="H4" s="153"/>
      <c r="I4" s="154"/>
    </row>
    <row r="5" spans="1:9" ht="18" customHeight="1" thickBot="1" x14ac:dyDescent="0.3">
      <c r="A5" s="155" t="s">
        <v>70</v>
      </c>
      <c r="B5" s="156"/>
      <c r="C5" s="156"/>
      <c r="D5" s="156"/>
      <c r="E5" s="156"/>
      <c r="F5" s="156"/>
      <c r="G5" s="156"/>
      <c r="H5" s="156"/>
      <c r="I5" s="157"/>
    </row>
    <row r="6" spans="1:9" x14ac:dyDescent="0.25">
      <c r="A6" s="148" t="s">
        <v>39</v>
      </c>
      <c r="B6" s="149"/>
      <c r="C6" s="149"/>
      <c r="D6" s="149"/>
      <c r="E6" s="150" t="s">
        <v>202</v>
      </c>
      <c r="F6" s="150"/>
      <c r="G6" s="150"/>
      <c r="H6" s="150"/>
      <c r="I6" s="151"/>
    </row>
    <row r="7" spans="1:9" x14ac:dyDescent="0.25">
      <c r="A7" s="142" t="s">
        <v>54</v>
      </c>
      <c r="B7" s="143"/>
      <c r="C7" s="143"/>
      <c r="D7" s="143"/>
      <c r="E7" s="144" t="s">
        <v>115</v>
      </c>
      <c r="F7" s="144"/>
      <c r="G7" s="144"/>
      <c r="H7" s="144"/>
      <c r="I7" s="145"/>
    </row>
    <row r="8" spans="1:9" x14ac:dyDescent="0.25">
      <c r="A8" s="138" t="s">
        <v>30</v>
      </c>
      <c r="B8" s="139"/>
      <c r="C8" s="139"/>
      <c r="D8" s="139"/>
      <c r="E8" s="140" t="s">
        <v>113</v>
      </c>
      <c r="F8" s="140"/>
      <c r="G8" s="140"/>
      <c r="H8" s="140"/>
      <c r="I8" s="141"/>
    </row>
    <row r="9" spans="1:9" x14ac:dyDescent="0.25">
      <c r="A9" s="142" t="s">
        <v>129</v>
      </c>
      <c r="B9" s="143"/>
      <c r="C9" s="143"/>
      <c r="D9" s="143"/>
      <c r="E9" s="144" t="s">
        <v>141</v>
      </c>
      <c r="F9" s="144"/>
      <c r="G9" s="144"/>
      <c r="H9" s="144"/>
      <c r="I9" s="145"/>
    </row>
    <row r="10" spans="1:9" x14ac:dyDescent="0.25">
      <c r="A10" s="138" t="s">
        <v>50</v>
      </c>
      <c r="B10" s="139"/>
      <c r="C10" s="139"/>
      <c r="D10" s="139"/>
      <c r="E10" s="146" t="s">
        <v>116</v>
      </c>
      <c r="F10" s="146"/>
      <c r="G10" s="146"/>
      <c r="H10" s="146"/>
      <c r="I10" s="147"/>
    </row>
    <row r="11" spans="1:9" x14ac:dyDescent="0.25">
      <c r="A11" s="142" t="s">
        <v>53</v>
      </c>
      <c r="B11" s="143"/>
      <c r="C11" s="143"/>
      <c r="D11" s="143"/>
      <c r="E11" s="144" t="s">
        <v>116</v>
      </c>
      <c r="F11" s="144"/>
      <c r="G11" s="144"/>
      <c r="H11" s="144"/>
      <c r="I11" s="145"/>
    </row>
    <row r="12" spans="1:9" x14ac:dyDescent="0.25">
      <c r="A12" s="138" t="s">
        <v>55</v>
      </c>
      <c r="B12" s="139"/>
      <c r="C12" s="139"/>
      <c r="D12" s="139"/>
      <c r="E12" s="158" t="s">
        <v>112</v>
      </c>
      <c r="F12" s="158"/>
      <c r="G12" s="158"/>
      <c r="H12" s="158"/>
      <c r="I12" s="159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291" t="s">
        <v>116</v>
      </c>
      <c r="I13" s="292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293" t="s">
        <v>116</v>
      </c>
      <c r="I14" s="294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295" t="s">
        <v>33</v>
      </c>
      <c r="I15" s="292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296" t="s">
        <v>203</v>
      </c>
      <c r="I16" s="297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175" t="s">
        <v>23</v>
      </c>
      <c r="C18" s="175"/>
      <c r="D18" s="175"/>
      <c r="E18" s="175"/>
      <c r="F18" s="175"/>
      <c r="G18" s="175"/>
      <c r="H18" s="176" t="s">
        <v>40</v>
      </c>
      <c r="I18" s="177"/>
    </row>
    <row r="19" spans="1:10" x14ac:dyDescent="0.25">
      <c r="A19" s="53" t="s">
        <v>1</v>
      </c>
      <c r="B19" s="178" t="s">
        <v>44</v>
      </c>
      <c r="C19" s="178"/>
      <c r="D19" s="178"/>
      <c r="E19" s="178"/>
      <c r="F19" s="178"/>
      <c r="G19" s="178"/>
      <c r="H19" s="179" t="s">
        <v>128</v>
      </c>
      <c r="I19" s="180"/>
    </row>
    <row r="20" spans="1:10" x14ac:dyDescent="0.25">
      <c r="A20" s="54" t="s">
        <v>3</v>
      </c>
      <c r="B20" s="166" t="s">
        <v>130</v>
      </c>
      <c r="C20" s="166"/>
      <c r="D20" s="166"/>
      <c r="E20" s="166"/>
      <c r="F20" s="166"/>
      <c r="G20" s="166"/>
      <c r="H20" s="167">
        <v>1621</v>
      </c>
      <c r="I20" s="168"/>
    </row>
    <row r="21" spans="1:10" x14ac:dyDescent="0.25">
      <c r="A21" s="55" t="s">
        <v>5</v>
      </c>
      <c r="B21" s="169" t="s">
        <v>46</v>
      </c>
      <c r="C21" s="170"/>
      <c r="D21" s="170"/>
      <c r="E21" s="170"/>
      <c r="F21" s="170"/>
      <c r="G21" s="170"/>
      <c r="H21" s="171">
        <v>1820.65</v>
      </c>
      <c r="I21" s="172"/>
      <c r="J21" s="117"/>
    </row>
    <row r="22" spans="1:10" x14ac:dyDescent="0.25">
      <c r="A22" s="52" t="s">
        <v>27</v>
      </c>
      <c r="B22" s="175" t="s">
        <v>6</v>
      </c>
      <c r="C22" s="175"/>
      <c r="D22" s="175"/>
      <c r="E22" s="175"/>
      <c r="F22" s="175"/>
      <c r="G22" s="175"/>
      <c r="H22" s="173">
        <v>46023</v>
      </c>
      <c r="I22" s="174"/>
    </row>
    <row r="23" spans="1:10" x14ac:dyDescent="0.25">
      <c r="A23" s="53" t="s">
        <v>28</v>
      </c>
      <c r="B23" s="160" t="s">
        <v>29</v>
      </c>
      <c r="C23" s="160"/>
      <c r="D23" s="160"/>
      <c r="E23" s="160" t="s">
        <v>132</v>
      </c>
      <c r="F23" s="160"/>
      <c r="G23" s="160"/>
      <c r="H23" s="160" t="s">
        <v>51</v>
      </c>
      <c r="I23" s="161"/>
    </row>
    <row r="24" spans="1:10" x14ac:dyDescent="0.25">
      <c r="A24" s="52" t="s">
        <v>31</v>
      </c>
      <c r="B24" s="162">
        <v>0.06</v>
      </c>
      <c r="C24" s="162"/>
      <c r="D24" s="162"/>
      <c r="E24" s="163">
        <v>30</v>
      </c>
      <c r="F24" s="163"/>
      <c r="G24" s="163"/>
      <c r="H24" s="164">
        <v>4</v>
      </c>
      <c r="I24" s="165"/>
    </row>
    <row r="25" spans="1:10" x14ac:dyDescent="0.25">
      <c r="A25" s="53" t="s">
        <v>32</v>
      </c>
      <c r="B25" s="160" t="s">
        <v>49</v>
      </c>
      <c r="C25" s="160"/>
      <c r="D25" s="160"/>
      <c r="E25" s="160" t="s">
        <v>47</v>
      </c>
      <c r="F25" s="160"/>
      <c r="G25" s="160"/>
      <c r="H25" s="189" t="s">
        <v>48</v>
      </c>
      <c r="I25" s="190"/>
    </row>
    <row r="26" spans="1:10" x14ac:dyDescent="0.25">
      <c r="A26" s="52" t="s">
        <v>34</v>
      </c>
      <c r="B26" s="163" t="s">
        <v>18</v>
      </c>
      <c r="C26" s="163"/>
      <c r="D26" s="163"/>
      <c r="E26" s="163">
        <v>2</v>
      </c>
      <c r="F26" s="163"/>
      <c r="G26" s="163"/>
      <c r="H26" s="194">
        <v>1</v>
      </c>
      <c r="I26" s="195"/>
    </row>
    <row r="27" spans="1:10" ht="16.5" thickBot="1" x14ac:dyDescent="0.3">
      <c r="A27" s="196"/>
      <c r="B27" s="197"/>
      <c r="C27" s="197"/>
      <c r="D27" s="197"/>
      <c r="E27" s="197"/>
      <c r="F27" s="197"/>
      <c r="G27" s="197"/>
      <c r="H27" s="197"/>
      <c r="I27" s="198"/>
    </row>
    <row r="28" spans="1:10" ht="16.5" thickBot="1" x14ac:dyDescent="0.3">
      <c r="A28" s="191" t="s">
        <v>72</v>
      </c>
      <c r="B28" s="192"/>
      <c r="C28" s="192"/>
      <c r="D28" s="192"/>
      <c r="E28" s="192"/>
      <c r="F28" s="192"/>
      <c r="G28" s="192"/>
      <c r="H28" s="192"/>
      <c r="I28" s="193"/>
    </row>
    <row r="29" spans="1:10" x14ac:dyDescent="0.25">
      <c r="A29" s="181" t="s">
        <v>21</v>
      </c>
      <c r="B29" s="182"/>
      <c r="C29" s="182"/>
      <c r="D29" s="182"/>
      <c r="E29" s="182"/>
      <c r="F29" s="182"/>
      <c r="G29" s="182"/>
      <c r="H29" s="182" t="s">
        <v>67</v>
      </c>
      <c r="I29" s="183"/>
    </row>
    <row r="30" spans="1:10" x14ac:dyDescent="0.25">
      <c r="A30" s="56" t="s">
        <v>0</v>
      </c>
      <c r="B30" s="184" t="s">
        <v>7</v>
      </c>
      <c r="C30" s="185"/>
      <c r="D30" s="185"/>
      <c r="E30" s="185"/>
      <c r="F30" s="185"/>
      <c r="G30" s="186"/>
      <c r="H30" s="187">
        <f>H21</f>
        <v>1820.65</v>
      </c>
      <c r="I30" s="188"/>
    </row>
    <row r="31" spans="1:10" x14ac:dyDescent="0.25">
      <c r="A31" s="57" t="s">
        <v>1</v>
      </c>
      <c r="B31" s="199" t="s">
        <v>41</v>
      </c>
      <c r="C31" s="200"/>
      <c r="D31" s="200"/>
      <c r="E31" s="200"/>
      <c r="F31" s="200"/>
      <c r="G31" s="201"/>
      <c r="H31" s="187"/>
      <c r="I31" s="188"/>
    </row>
    <row r="32" spans="1:10" x14ac:dyDescent="0.25">
      <c r="A32" s="56" t="s">
        <v>3</v>
      </c>
      <c r="B32" s="184" t="s">
        <v>114</v>
      </c>
      <c r="C32" s="185"/>
      <c r="D32" s="185"/>
      <c r="E32" s="185"/>
      <c r="F32" s="185"/>
      <c r="G32" s="186"/>
      <c r="H32" s="205">
        <v>0</v>
      </c>
      <c r="I32" s="206"/>
    </row>
    <row r="33" spans="1:9" x14ac:dyDescent="0.25">
      <c r="A33" s="57" t="s">
        <v>5</v>
      </c>
      <c r="B33" s="199" t="s">
        <v>42</v>
      </c>
      <c r="C33" s="200"/>
      <c r="D33" s="200"/>
      <c r="E33" s="200"/>
      <c r="F33" s="200"/>
      <c r="G33" s="201"/>
      <c r="H33" s="187"/>
      <c r="I33" s="188"/>
    </row>
    <row r="34" spans="1:9" x14ac:dyDescent="0.25">
      <c r="A34" s="57" t="s">
        <v>27</v>
      </c>
      <c r="B34" s="199" t="s">
        <v>63</v>
      </c>
      <c r="C34" s="200"/>
      <c r="D34" s="200"/>
      <c r="E34" s="200"/>
      <c r="F34" s="200"/>
      <c r="G34" s="201"/>
      <c r="H34" s="187"/>
      <c r="I34" s="188"/>
    </row>
    <row r="35" spans="1:9" x14ac:dyDescent="0.25">
      <c r="A35" s="57" t="s">
        <v>28</v>
      </c>
      <c r="B35" s="199" t="s">
        <v>43</v>
      </c>
      <c r="C35" s="200"/>
      <c r="D35" s="200"/>
      <c r="E35" s="200"/>
      <c r="F35" s="200"/>
      <c r="G35" s="201"/>
      <c r="H35" s="187"/>
      <c r="I35" s="188"/>
    </row>
    <row r="36" spans="1:9" x14ac:dyDescent="0.25">
      <c r="A36" s="54" t="s">
        <v>31</v>
      </c>
      <c r="B36" s="202" t="s">
        <v>64</v>
      </c>
      <c r="C36" s="203"/>
      <c r="D36" s="203"/>
      <c r="E36" s="203"/>
      <c r="F36" s="203"/>
      <c r="G36" s="204"/>
      <c r="H36" s="187"/>
      <c r="I36" s="188"/>
    </row>
    <row r="37" spans="1:9" x14ac:dyDescent="0.25">
      <c r="A37" s="54" t="s">
        <v>32</v>
      </c>
      <c r="B37" s="202" t="s">
        <v>61</v>
      </c>
      <c r="C37" s="203"/>
      <c r="D37" s="203"/>
      <c r="E37" s="203"/>
      <c r="F37" s="203"/>
      <c r="G37" s="204"/>
      <c r="H37" s="215"/>
      <c r="I37" s="216"/>
    </row>
    <row r="38" spans="1:9" x14ac:dyDescent="0.25">
      <c r="A38" s="217" t="s">
        <v>62</v>
      </c>
      <c r="B38" s="218"/>
      <c r="C38" s="218"/>
      <c r="D38" s="218"/>
      <c r="E38" s="218"/>
      <c r="F38" s="218"/>
      <c r="G38" s="218"/>
      <c r="H38" s="219">
        <f>SUM(H30:H37)</f>
        <v>1820.65</v>
      </c>
      <c r="I38" s="220"/>
    </row>
    <row r="39" spans="1:9" ht="16.5" thickBot="1" x14ac:dyDescent="0.3">
      <c r="A39" s="196"/>
      <c r="B39" s="197"/>
      <c r="C39" s="197"/>
      <c r="D39" s="197"/>
      <c r="E39" s="197"/>
      <c r="F39" s="197"/>
      <c r="G39" s="197"/>
      <c r="H39" s="197"/>
      <c r="I39" s="198"/>
    </row>
    <row r="40" spans="1:9" ht="16.5" thickBot="1" x14ac:dyDescent="0.3">
      <c r="A40" s="191" t="s">
        <v>73</v>
      </c>
      <c r="B40" s="192"/>
      <c r="C40" s="192"/>
      <c r="D40" s="192"/>
      <c r="E40" s="192"/>
      <c r="F40" s="192"/>
      <c r="G40" s="192"/>
      <c r="H40" s="192"/>
      <c r="I40" s="193"/>
    </row>
    <row r="41" spans="1:9" x14ac:dyDescent="0.25">
      <c r="A41" s="207" t="s">
        <v>74</v>
      </c>
      <c r="B41" s="208"/>
      <c r="C41" s="208"/>
      <c r="D41" s="208"/>
      <c r="E41" s="208"/>
      <c r="F41" s="208"/>
      <c r="G41" s="208"/>
      <c r="H41" s="208"/>
      <c r="I41" s="209"/>
    </row>
    <row r="42" spans="1:9" x14ac:dyDescent="0.25">
      <c r="A42" s="210" t="s">
        <v>21</v>
      </c>
      <c r="B42" s="211"/>
      <c r="C42" s="211"/>
      <c r="D42" s="211"/>
      <c r="E42" s="211"/>
      <c r="F42" s="211"/>
      <c r="G42" s="212"/>
      <c r="H42" s="213" t="s">
        <v>67</v>
      </c>
      <c r="I42" s="214"/>
    </row>
    <row r="43" spans="1:9" x14ac:dyDescent="0.25">
      <c r="A43" s="224" t="s">
        <v>45</v>
      </c>
      <c r="B43" s="225"/>
      <c r="C43" s="225"/>
      <c r="D43" s="225"/>
      <c r="E43" s="225"/>
      <c r="F43" s="225"/>
      <c r="G43" s="226"/>
      <c r="H43" s="23" t="s">
        <v>9</v>
      </c>
      <c r="I43" s="58" t="s">
        <v>24</v>
      </c>
    </row>
    <row r="44" spans="1:9" x14ac:dyDescent="0.25">
      <c r="A44" s="56" t="s">
        <v>0</v>
      </c>
      <c r="B44" s="202" t="s">
        <v>75</v>
      </c>
      <c r="C44" s="203"/>
      <c r="D44" s="203"/>
      <c r="E44" s="203"/>
      <c r="F44" s="203"/>
      <c r="G44" s="204"/>
      <c r="H44" s="12">
        <v>8.3299999999999999E-2</v>
      </c>
      <c r="I44" s="59">
        <f>H44*($H$38)</f>
        <v>151.660145</v>
      </c>
    </row>
    <row r="45" spans="1:9" x14ac:dyDescent="0.25">
      <c r="A45" s="56" t="s">
        <v>1</v>
      </c>
      <c r="B45" s="202" t="s">
        <v>76</v>
      </c>
      <c r="C45" s="203"/>
      <c r="D45" s="203"/>
      <c r="E45" s="203"/>
      <c r="F45" s="203"/>
      <c r="G45" s="204"/>
      <c r="H45" s="12">
        <v>0.1111</v>
      </c>
      <c r="I45" s="59">
        <f>H45*($H$38)</f>
        <v>202.27421500000003</v>
      </c>
    </row>
    <row r="46" spans="1:9" x14ac:dyDescent="0.25">
      <c r="A46" s="217" t="s">
        <v>62</v>
      </c>
      <c r="B46" s="218"/>
      <c r="C46" s="218"/>
      <c r="D46" s="218"/>
      <c r="E46" s="218"/>
      <c r="F46" s="218"/>
      <c r="G46" s="218"/>
      <c r="H46" s="13">
        <f>SUM(H44:H45)</f>
        <v>0.19440000000000002</v>
      </c>
      <c r="I46" s="60">
        <f>SUM(I44:I45)</f>
        <v>353.93436000000003</v>
      </c>
    </row>
    <row r="47" spans="1:9" x14ac:dyDescent="0.25">
      <c r="A47" s="227"/>
      <c r="B47" s="228"/>
      <c r="C47" s="228"/>
      <c r="D47" s="228"/>
      <c r="E47" s="228"/>
      <c r="F47" s="228"/>
      <c r="G47" s="228"/>
      <c r="H47" s="228"/>
      <c r="I47" s="229"/>
    </row>
    <row r="48" spans="1:9" x14ac:dyDescent="0.25">
      <c r="A48" s="230" t="s">
        <v>77</v>
      </c>
      <c r="B48" s="231"/>
      <c r="C48" s="231"/>
      <c r="D48" s="231"/>
      <c r="E48" s="231"/>
      <c r="F48" s="231"/>
      <c r="G48" s="231"/>
      <c r="H48" s="231"/>
      <c r="I48" s="232"/>
    </row>
    <row r="49" spans="1:32" x14ac:dyDescent="0.25">
      <c r="A49" s="210" t="s">
        <v>21</v>
      </c>
      <c r="B49" s="211"/>
      <c r="C49" s="211"/>
      <c r="D49" s="211"/>
      <c r="E49" s="211"/>
      <c r="F49" s="211"/>
      <c r="G49" s="212"/>
      <c r="H49" s="213" t="s">
        <v>67</v>
      </c>
      <c r="I49" s="214"/>
    </row>
    <row r="50" spans="1:32" x14ac:dyDescent="0.25">
      <c r="A50" s="221" t="s">
        <v>45</v>
      </c>
      <c r="B50" s="222"/>
      <c r="C50" s="222"/>
      <c r="D50" s="222"/>
      <c r="E50" s="222"/>
      <c r="F50" s="222"/>
      <c r="G50" s="222"/>
      <c r="H50" s="23" t="s">
        <v>9</v>
      </c>
      <c r="I50" s="58" t="s">
        <v>24</v>
      </c>
    </row>
    <row r="51" spans="1:32" x14ac:dyDescent="0.25">
      <c r="A51" s="56" t="s">
        <v>0</v>
      </c>
      <c r="B51" s="223" t="s">
        <v>10</v>
      </c>
      <c r="C51" s="223"/>
      <c r="D51" s="223"/>
      <c r="E51" s="223"/>
      <c r="F51" s="223"/>
      <c r="G51" s="223"/>
      <c r="H51" s="14">
        <v>0.2</v>
      </c>
      <c r="I51" s="67">
        <f>H51*($I$46+$H$38)</f>
        <v>434.91687200000007</v>
      </c>
    </row>
    <row r="52" spans="1:32" x14ac:dyDescent="0.25">
      <c r="A52" s="56" t="s">
        <v>1</v>
      </c>
      <c r="B52" s="223" t="s">
        <v>11</v>
      </c>
      <c r="C52" s="223"/>
      <c r="D52" s="223"/>
      <c r="E52" s="223"/>
      <c r="F52" s="223"/>
      <c r="G52" s="223"/>
      <c r="H52" s="14">
        <v>1.4999999999999999E-2</v>
      </c>
      <c r="I52" s="67">
        <f t="shared" ref="I52:I58" si="0">H52*($I$46+$H$38)</f>
        <v>32.618765400000001</v>
      </c>
    </row>
    <row r="53" spans="1:32" x14ac:dyDescent="0.25">
      <c r="A53" s="56" t="s">
        <v>3</v>
      </c>
      <c r="B53" s="223" t="s">
        <v>12</v>
      </c>
      <c r="C53" s="223"/>
      <c r="D53" s="223"/>
      <c r="E53" s="223"/>
      <c r="F53" s="223"/>
      <c r="G53" s="223"/>
      <c r="H53" s="14">
        <v>0.01</v>
      </c>
      <c r="I53" s="67">
        <f t="shared" si="0"/>
        <v>21.745843600000004</v>
      </c>
    </row>
    <row r="54" spans="1:32" x14ac:dyDescent="0.25">
      <c r="A54" s="56" t="s">
        <v>5</v>
      </c>
      <c r="B54" s="223" t="s">
        <v>13</v>
      </c>
      <c r="C54" s="223"/>
      <c r="D54" s="223"/>
      <c r="E54" s="223"/>
      <c r="F54" s="223"/>
      <c r="G54" s="223"/>
      <c r="H54" s="14">
        <v>2E-3</v>
      </c>
      <c r="I54" s="67">
        <f t="shared" si="0"/>
        <v>4.3491687200000007</v>
      </c>
    </row>
    <row r="55" spans="1:32" x14ac:dyDescent="0.25">
      <c r="A55" s="56" t="s">
        <v>27</v>
      </c>
      <c r="B55" s="223" t="s">
        <v>14</v>
      </c>
      <c r="C55" s="223"/>
      <c r="D55" s="223"/>
      <c r="E55" s="223"/>
      <c r="F55" s="223"/>
      <c r="G55" s="223"/>
      <c r="H55" s="14">
        <v>2.5000000000000001E-2</v>
      </c>
      <c r="I55" s="67">
        <f t="shared" si="0"/>
        <v>54.364609000000009</v>
      </c>
    </row>
    <row r="56" spans="1:32" x14ac:dyDescent="0.25">
      <c r="A56" s="56" t="s">
        <v>28</v>
      </c>
      <c r="B56" s="223" t="s">
        <v>16</v>
      </c>
      <c r="C56" s="223"/>
      <c r="D56" s="223"/>
      <c r="E56" s="223"/>
      <c r="F56" s="223"/>
      <c r="G56" s="223"/>
      <c r="H56" s="14">
        <v>6.0000000000000001E-3</v>
      </c>
      <c r="I56" s="67">
        <f t="shared" si="0"/>
        <v>13.047506160000003</v>
      </c>
    </row>
    <row r="57" spans="1:32" s="2" customFormat="1" x14ac:dyDescent="0.25">
      <c r="A57" s="56" t="s">
        <v>31</v>
      </c>
      <c r="B57" s="166" t="s">
        <v>204</v>
      </c>
      <c r="C57" s="166"/>
      <c r="D57" s="166"/>
      <c r="E57" s="166"/>
      <c r="F57" s="166"/>
      <c r="G57" s="166"/>
      <c r="H57" s="126">
        <v>3.1283999999999999E-2</v>
      </c>
      <c r="I57" s="101">
        <f t="shared" si="0"/>
        <v>68.029697118240009</v>
      </c>
    </row>
    <row r="58" spans="1:32" x14ac:dyDescent="0.25">
      <c r="A58" s="56" t="s">
        <v>32</v>
      </c>
      <c r="B58" s="223" t="s">
        <v>15</v>
      </c>
      <c r="C58" s="223"/>
      <c r="D58" s="223"/>
      <c r="E58" s="223"/>
      <c r="F58" s="223"/>
      <c r="G58" s="223"/>
      <c r="H58" s="14">
        <v>0.08</v>
      </c>
      <c r="I58" s="67">
        <f t="shared" si="0"/>
        <v>173.96674880000003</v>
      </c>
    </row>
    <row r="59" spans="1:32" x14ac:dyDescent="0.25">
      <c r="A59" s="217" t="s">
        <v>62</v>
      </c>
      <c r="B59" s="218"/>
      <c r="C59" s="218"/>
      <c r="D59" s="218"/>
      <c r="E59" s="218"/>
      <c r="F59" s="218"/>
      <c r="G59" s="218"/>
      <c r="H59" s="15">
        <f>SUM(H51:H58)</f>
        <v>0.36928400000000006</v>
      </c>
      <c r="I59" s="61">
        <f>SUM(I51:I58)</f>
        <v>803.03921079824011</v>
      </c>
    </row>
    <row r="60" spans="1:32" x14ac:dyDescent="0.25">
      <c r="A60" s="227"/>
      <c r="B60" s="228"/>
      <c r="C60" s="228"/>
      <c r="D60" s="228"/>
      <c r="E60" s="228"/>
      <c r="F60" s="228"/>
      <c r="G60" s="228"/>
      <c r="H60" s="228"/>
      <c r="I60" s="229"/>
    </row>
    <row r="61" spans="1:32" x14ac:dyDescent="0.25">
      <c r="A61" s="230" t="s">
        <v>78</v>
      </c>
      <c r="B61" s="231"/>
      <c r="C61" s="231"/>
      <c r="D61" s="231"/>
      <c r="E61" s="231"/>
      <c r="F61" s="231"/>
      <c r="G61" s="231"/>
      <c r="H61" s="231"/>
      <c r="I61" s="232"/>
    </row>
    <row r="62" spans="1:32" x14ac:dyDescent="0.25">
      <c r="A62" s="233" t="s">
        <v>21</v>
      </c>
      <c r="B62" s="234"/>
      <c r="C62" s="234"/>
      <c r="D62" s="234"/>
      <c r="E62" s="234"/>
      <c r="F62" s="234"/>
      <c r="G62" s="234"/>
      <c r="H62" s="234" t="s">
        <v>67</v>
      </c>
      <c r="I62" s="235"/>
    </row>
    <row r="63" spans="1:32" x14ac:dyDescent="0.25">
      <c r="A63" s="56" t="s">
        <v>0</v>
      </c>
      <c r="B63" s="223" t="s">
        <v>8</v>
      </c>
      <c r="C63" s="223"/>
      <c r="D63" s="223"/>
      <c r="E63" s="223"/>
      <c r="F63" s="223"/>
      <c r="G63" s="223"/>
      <c r="H63" s="241">
        <f>$H$24*$E$24-$B$24*$H$21</f>
        <v>10.760999999999996</v>
      </c>
      <c r="I63" s="242"/>
      <c r="AE63" s="3"/>
      <c r="AF63" s="3"/>
    </row>
    <row r="64" spans="1:32" s="2" customFormat="1" x14ac:dyDescent="0.25">
      <c r="A64" s="56" t="s">
        <v>1</v>
      </c>
      <c r="B64" s="166" t="s">
        <v>35</v>
      </c>
      <c r="C64" s="166"/>
      <c r="D64" s="166"/>
      <c r="E64" s="166"/>
      <c r="F64" s="166"/>
      <c r="G64" s="166"/>
      <c r="H64" s="241">
        <v>505.99</v>
      </c>
      <c r="I64" s="242"/>
    </row>
    <row r="65" spans="1:9" x14ac:dyDescent="0.25">
      <c r="A65" s="56" t="s">
        <v>3</v>
      </c>
      <c r="B65" s="166" t="s">
        <v>57</v>
      </c>
      <c r="C65" s="166"/>
      <c r="D65" s="166"/>
      <c r="E65" s="166"/>
      <c r="F65" s="166"/>
      <c r="G65" s="166"/>
      <c r="H65" s="241"/>
      <c r="I65" s="242"/>
    </row>
    <row r="66" spans="1:9" s="2" customFormat="1" x14ac:dyDescent="0.25">
      <c r="A66" s="56" t="s">
        <v>5</v>
      </c>
      <c r="B66" s="166" t="s">
        <v>56</v>
      </c>
      <c r="C66" s="166"/>
      <c r="D66" s="166"/>
      <c r="E66" s="166"/>
      <c r="F66" s="166"/>
      <c r="G66" s="166"/>
      <c r="H66" s="241">
        <v>60.75</v>
      </c>
      <c r="I66" s="242"/>
    </row>
    <row r="67" spans="1:9" s="2" customFormat="1" x14ac:dyDescent="0.25">
      <c r="A67" s="56" t="s">
        <v>27</v>
      </c>
      <c r="B67" s="223" t="s">
        <v>20</v>
      </c>
      <c r="C67" s="223"/>
      <c r="D67" s="223"/>
      <c r="E67" s="223"/>
      <c r="F67" s="223"/>
      <c r="G67" s="223"/>
      <c r="H67" s="236">
        <v>4.6100000000000003</v>
      </c>
      <c r="I67" s="237"/>
    </row>
    <row r="68" spans="1:9" x14ac:dyDescent="0.25">
      <c r="A68" s="57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217" t="s">
        <v>62</v>
      </c>
      <c r="B69" s="218"/>
      <c r="C69" s="218"/>
      <c r="D69" s="218"/>
      <c r="E69" s="218"/>
      <c r="F69" s="218"/>
      <c r="G69" s="218"/>
      <c r="H69" s="219">
        <f>SUM(H63:I68)</f>
        <v>582.11099999999999</v>
      </c>
      <c r="I69" s="220"/>
    </row>
    <row r="70" spans="1:9" x14ac:dyDescent="0.25">
      <c r="A70" s="227"/>
      <c r="B70" s="228"/>
      <c r="C70" s="228"/>
      <c r="D70" s="228"/>
      <c r="E70" s="228"/>
      <c r="F70" s="228"/>
      <c r="G70" s="228"/>
      <c r="H70" s="228"/>
      <c r="I70" s="229"/>
    </row>
    <row r="71" spans="1:9" x14ac:dyDescent="0.25">
      <c r="A71" s="230" t="s">
        <v>79</v>
      </c>
      <c r="B71" s="231"/>
      <c r="C71" s="231"/>
      <c r="D71" s="231"/>
      <c r="E71" s="231"/>
      <c r="F71" s="231"/>
      <c r="G71" s="231"/>
      <c r="H71" s="231"/>
      <c r="I71" s="232"/>
    </row>
    <row r="72" spans="1:9" x14ac:dyDescent="0.25">
      <c r="A72" s="233" t="s">
        <v>21</v>
      </c>
      <c r="B72" s="234"/>
      <c r="C72" s="234"/>
      <c r="D72" s="234"/>
      <c r="E72" s="234"/>
      <c r="F72" s="234"/>
      <c r="G72" s="234"/>
      <c r="H72" s="234" t="s">
        <v>67</v>
      </c>
      <c r="I72" s="235"/>
    </row>
    <row r="73" spans="1:9" x14ac:dyDescent="0.25">
      <c r="A73" s="221" t="s">
        <v>45</v>
      </c>
      <c r="B73" s="222"/>
      <c r="C73" s="222"/>
      <c r="D73" s="222"/>
      <c r="E73" s="222"/>
      <c r="F73" s="222"/>
      <c r="G73" s="222"/>
      <c r="H73" s="23" t="s">
        <v>9</v>
      </c>
      <c r="I73" s="58" t="s">
        <v>24</v>
      </c>
    </row>
    <row r="74" spans="1:9" x14ac:dyDescent="0.25">
      <c r="A74" s="62" t="s">
        <v>80</v>
      </c>
      <c r="B74" s="184" t="s">
        <v>81</v>
      </c>
      <c r="C74" s="185"/>
      <c r="D74" s="185"/>
      <c r="E74" s="185"/>
      <c r="F74" s="185"/>
      <c r="G74" s="186"/>
      <c r="H74" s="16">
        <f>H46</f>
        <v>0.19440000000000002</v>
      </c>
      <c r="I74" s="59">
        <f>I46</f>
        <v>353.93436000000003</v>
      </c>
    </row>
    <row r="75" spans="1:9" x14ac:dyDescent="0.25">
      <c r="A75" s="62" t="s">
        <v>82</v>
      </c>
      <c r="B75" s="184" t="s">
        <v>83</v>
      </c>
      <c r="C75" s="185"/>
      <c r="D75" s="185"/>
      <c r="E75" s="185"/>
      <c r="F75" s="185"/>
      <c r="G75" s="186"/>
      <c r="H75" s="16">
        <f>H59</f>
        <v>0.36928400000000006</v>
      </c>
      <c r="I75" s="59">
        <f>I59</f>
        <v>803.03921079824011</v>
      </c>
    </row>
    <row r="76" spans="1:9" x14ac:dyDescent="0.25">
      <c r="A76" s="62" t="s">
        <v>84</v>
      </c>
      <c r="B76" s="184" t="s">
        <v>85</v>
      </c>
      <c r="C76" s="185"/>
      <c r="D76" s="185"/>
      <c r="E76" s="185"/>
      <c r="F76" s="185"/>
      <c r="G76" s="186"/>
      <c r="H76" s="11"/>
      <c r="I76" s="59">
        <f>H69</f>
        <v>582.11099999999999</v>
      </c>
    </row>
    <row r="77" spans="1:9" x14ac:dyDescent="0.25">
      <c r="A77" s="217" t="s">
        <v>62</v>
      </c>
      <c r="B77" s="218"/>
      <c r="C77" s="218"/>
      <c r="D77" s="218"/>
      <c r="E77" s="218"/>
      <c r="F77" s="218"/>
      <c r="G77" s="218"/>
      <c r="H77" s="11"/>
      <c r="I77" s="60">
        <f>SUM(I74:I76)</f>
        <v>1739.0845707982403</v>
      </c>
    </row>
    <row r="78" spans="1:9" ht="16.5" thickBot="1" x14ac:dyDescent="0.3">
      <c r="A78" s="243"/>
      <c r="B78" s="244"/>
      <c r="C78" s="244"/>
      <c r="D78" s="244"/>
      <c r="E78" s="244"/>
      <c r="F78" s="244"/>
      <c r="G78" s="244"/>
      <c r="H78" s="244"/>
      <c r="I78" s="245"/>
    </row>
    <row r="79" spans="1:9" ht="16.5" thickBot="1" x14ac:dyDescent="0.3">
      <c r="A79" s="191" t="s">
        <v>86</v>
      </c>
      <c r="B79" s="192"/>
      <c r="C79" s="192"/>
      <c r="D79" s="192"/>
      <c r="E79" s="192"/>
      <c r="F79" s="192"/>
      <c r="G79" s="192"/>
      <c r="H79" s="192"/>
      <c r="I79" s="193"/>
    </row>
    <row r="80" spans="1:9" x14ac:dyDescent="0.25">
      <c r="A80" s="181" t="s">
        <v>21</v>
      </c>
      <c r="B80" s="182"/>
      <c r="C80" s="182"/>
      <c r="D80" s="182"/>
      <c r="E80" s="182"/>
      <c r="F80" s="182"/>
      <c r="G80" s="182"/>
      <c r="H80" s="182" t="s">
        <v>67</v>
      </c>
      <c r="I80" s="183"/>
    </row>
    <row r="81" spans="1:32" x14ac:dyDescent="0.25">
      <c r="A81" s="221" t="s">
        <v>45</v>
      </c>
      <c r="B81" s="222"/>
      <c r="C81" s="222"/>
      <c r="D81" s="222"/>
      <c r="E81" s="222"/>
      <c r="F81" s="222"/>
      <c r="G81" s="222"/>
      <c r="H81" s="23" t="s">
        <v>9</v>
      </c>
      <c r="I81" s="58" t="s">
        <v>24</v>
      </c>
    </row>
    <row r="82" spans="1:32" x14ac:dyDescent="0.25">
      <c r="A82" s="56" t="s">
        <v>0</v>
      </c>
      <c r="B82" s="223" t="s">
        <v>25</v>
      </c>
      <c r="C82" s="223"/>
      <c r="D82" s="223"/>
      <c r="E82" s="223"/>
      <c r="F82" s="223"/>
      <c r="G82" s="223"/>
      <c r="H82" s="12">
        <v>4.1999999999999997E-3</v>
      </c>
      <c r="I82" s="59">
        <f>H82*$H$38</f>
        <v>7.6467299999999998</v>
      </c>
    </row>
    <row r="83" spans="1:32" x14ac:dyDescent="0.25">
      <c r="A83" s="56" t="s">
        <v>1</v>
      </c>
      <c r="B83" s="223" t="s">
        <v>36</v>
      </c>
      <c r="C83" s="223"/>
      <c r="D83" s="223"/>
      <c r="E83" s="223"/>
      <c r="F83" s="223"/>
      <c r="G83" s="223"/>
      <c r="H83" s="12">
        <v>2.9999999999999997E-4</v>
      </c>
      <c r="I83" s="59">
        <f t="shared" ref="I83:I87" si="1">H83*$H$38</f>
        <v>0.54619499999999999</v>
      </c>
    </row>
    <row r="84" spans="1:32" x14ac:dyDescent="0.25">
      <c r="A84" s="56" t="s">
        <v>3</v>
      </c>
      <c r="B84" s="223" t="s">
        <v>69</v>
      </c>
      <c r="C84" s="223"/>
      <c r="D84" s="223"/>
      <c r="E84" s="223"/>
      <c r="F84" s="223"/>
      <c r="G84" s="223"/>
      <c r="H84" s="12">
        <v>3.4799999999999998E-2</v>
      </c>
      <c r="I84" s="59">
        <f t="shared" si="1"/>
        <v>63.358620000000002</v>
      </c>
    </row>
    <row r="85" spans="1:32" x14ac:dyDescent="0.25">
      <c r="A85" s="56" t="s">
        <v>5</v>
      </c>
      <c r="B85" s="223" t="s">
        <v>26</v>
      </c>
      <c r="C85" s="223"/>
      <c r="D85" s="223"/>
      <c r="E85" s="223"/>
      <c r="F85" s="223"/>
      <c r="G85" s="223"/>
      <c r="H85" s="119">
        <v>1.9400000000000001E-2</v>
      </c>
      <c r="I85" s="59">
        <f t="shared" si="1"/>
        <v>35.320610000000002</v>
      </c>
    </row>
    <row r="86" spans="1:32" x14ac:dyDescent="0.25">
      <c r="A86" s="56" t="s">
        <v>27</v>
      </c>
      <c r="B86" s="246" t="s">
        <v>87</v>
      </c>
      <c r="C86" s="246"/>
      <c r="D86" s="246"/>
      <c r="E86" s="246"/>
      <c r="F86" s="246"/>
      <c r="G86" s="246"/>
      <c r="H86" s="119">
        <f>H85*H59</f>
        <v>7.1641096000000012E-3</v>
      </c>
      <c r="I86" s="59">
        <f t="shared" si="1"/>
        <v>13.043336143240003</v>
      </c>
    </row>
    <row r="87" spans="1:32" x14ac:dyDescent="0.25">
      <c r="A87" s="56" t="s">
        <v>28</v>
      </c>
      <c r="B87" s="223" t="s">
        <v>60</v>
      </c>
      <c r="C87" s="223"/>
      <c r="D87" s="223"/>
      <c r="E87" s="223"/>
      <c r="F87" s="223"/>
      <c r="G87" s="223"/>
      <c r="H87" s="119">
        <f>8%*40%*H85</f>
        <v>6.2080000000000002E-4</v>
      </c>
      <c r="I87" s="59">
        <f t="shared" si="1"/>
        <v>1.1302595200000001</v>
      </c>
    </row>
    <row r="88" spans="1:32" x14ac:dyDescent="0.25">
      <c r="A88" s="217" t="s">
        <v>62</v>
      </c>
      <c r="B88" s="218"/>
      <c r="C88" s="218"/>
      <c r="D88" s="218"/>
      <c r="E88" s="218"/>
      <c r="F88" s="218"/>
      <c r="G88" s="218"/>
      <c r="H88" s="17">
        <f>SUM(H82:H87)</f>
        <v>6.6484909600000003E-2</v>
      </c>
      <c r="I88" s="60">
        <f>SUM(I82:I87)</f>
        <v>121.04575066324</v>
      </c>
    </row>
    <row r="89" spans="1:32" x14ac:dyDescent="0.25">
      <c r="A89" s="63"/>
      <c r="B89" s="24"/>
      <c r="C89" s="24"/>
      <c r="D89" s="24"/>
      <c r="E89" s="24"/>
      <c r="F89" s="24"/>
      <c r="G89" s="25"/>
      <c r="H89" s="12"/>
      <c r="I89" s="59"/>
    </row>
    <row r="90" spans="1:32" s="18" customFormat="1" ht="16.5" thickBot="1" x14ac:dyDescent="0.3">
      <c r="A90" s="247" t="s">
        <v>133</v>
      </c>
      <c r="B90" s="248"/>
      <c r="C90" s="248"/>
      <c r="D90" s="248"/>
      <c r="E90" s="248"/>
      <c r="F90" s="248"/>
      <c r="G90" s="248"/>
      <c r="H90" s="80"/>
      <c r="I90" s="81">
        <f>$I$88+$I$77+$H$38</f>
        <v>3680.7803214614805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91" t="s">
        <v>88</v>
      </c>
      <c r="B91" s="192"/>
      <c r="C91" s="192"/>
      <c r="D91" s="192"/>
      <c r="E91" s="192"/>
      <c r="F91" s="192"/>
      <c r="G91" s="192"/>
      <c r="H91" s="192"/>
      <c r="I91" s="19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49" t="s">
        <v>89</v>
      </c>
      <c r="B92" s="250"/>
      <c r="C92" s="250"/>
      <c r="D92" s="250"/>
      <c r="E92" s="250"/>
      <c r="F92" s="250"/>
      <c r="G92" s="250"/>
      <c r="H92" s="250"/>
      <c r="I92" s="25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33" t="s">
        <v>21</v>
      </c>
      <c r="B93" s="234"/>
      <c r="C93" s="234"/>
      <c r="D93" s="234"/>
      <c r="E93" s="234"/>
      <c r="F93" s="234"/>
      <c r="G93" s="234"/>
      <c r="H93" s="234" t="s">
        <v>67</v>
      </c>
      <c r="I93" s="23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21" t="s">
        <v>45</v>
      </c>
      <c r="B94" s="222"/>
      <c r="C94" s="222"/>
      <c r="D94" s="222"/>
      <c r="E94" s="222"/>
      <c r="F94" s="222"/>
      <c r="G94" s="222"/>
      <c r="H94" s="23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223" t="s">
        <v>90</v>
      </c>
      <c r="C95" s="223"/>
      <c r="D95" s="223"/>
      <c r="E95" s="223"/>
      <c r="F95" s="223"/>
      <c r="G95" s="223"/>
      <c r="H95" s="12">
        <v>9.2999999999999992E-3</v>
      </c>
      <c r="I95" s="59">
        <f>H95*I90</f>
        <v>34.231256989591763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223" t="s">
        <v>91</v>
      </c>
      <c r="C96" s="223"/>
      <c r="D96" s="223"/>
      <c r="E96" s="223"/>
      <c r="F96" s="223"/>
      <c r="G96" s="223"/>
      <c r="H96" s="12">
        <v>2.8E-3</v>
      </c>
      <c r="I96" s="59">
        <f>H96*I90</f>
        <v>10.306184900092145</v>
      </c>
    </row>
    <row r="97" spans="1:9" x14ac:dyDescent="0.25">
      <c r="A97" s="56" t="s">
        <v>3</v>
      </c>
      <c r="B97" s="223" t="s">
        <v>92</v>
      </c>
      <c r="C97" s="223"/>
      <c r="D97" s="223"/>
      <c r="E97" s="223"/>
      <c r="F97" s="223"/>
      <c r="G97" s="223"/>
      <c r="H97" s="12">
        <v>2.0000000000000001E-4</v>
      </c>
      <c r="I97" s="59">
        <f>H97*I90</f>
        <v>0.73615606429229619</v>
      </c>
    </row>
    <row r="98" spans="1:9" x14ac:dyDescent="0.25">
      <c r="A98" s="56" t="s">
        <v>5</v>
      </c>
      <c r="B98" s="223" t="s">
        <v>93</v>
      </c>
      <c r="C98" s="223"/>
      <c r="D98" s="223"/>
      <c r="E98" s="223"/>
      <c r="F98" s="223"/>
      <c r="G98" s="223"/>
      <c r="H98" s="12">
        <v>3.3E-3</v>
      </c>
      <c r="I98" s="59">
        <f>H98*I90</f>
        <v>12.146575060822885</v>
      </c>
    </row>
    <row r="99" spans="1:9" x14ac:dyDescent="0.25">
      <c r="A99" s="56" t="s">
        <v>27</v>
      </c>
      <c r="B99" s="223" t="s">
        <v>94</v>
      </c>
      <c r="C99" s="223"/>
      <c r="D99" s="223"/>
      <c r="E99" s="223"/>
      <c r="F99" s="223"/>
      <c r="G99" s="223"/>
      <c r="H99" s="12">
        <v>6.9999999999999999E-4</v>
      </c>
      <c r="I99" s="59">
        <f>H99*I90</f>
        <v>2.5765462250230362</v>
      </c>
    </row>
    <row r="100" spans="1:9" x14ac:dyDescent="0.25">
      <c r="A100" s="56" t="s">
        <v>28</v>
      </c>
      <c r="B100" s="223" t="s">
        <v>59</v>
      </c>
      <c r="C100" s="223"/>
      <c r="D100" s="223"/>
      <c r="E100" s="223"/>
      <c r="F100" s="223"/>
      <c r="G100" s="223"/>
      <c r="H100" s="12">
        <v>4.1999999999999997E-3</v>
      </c>
      <c r="I100" s="59">
        <f>H100*I90</f>
        <v>15.459277350138217</v>
      </c>
    </row>
    <row r="101" spans="1:9" x14ac:dyDescent="0.25">
      <c r="A101" s="217" t="s">
        <v>62</v>
      </c>
      <c r="B101" s="218"/>
      <c r="C101" s="218"/>
      <c r="D101" s="218"/>
      <c r="E101" s="218"/>
      <c r="F101" s="218"/>
      <c r="G101" s="218"/>
      <c r="H101" s="17">
        <f>SUM(H95:H100)</f>
        <v>2.0499999999999997E-2</v>
      </c>
      <c r="I101" s="60">
        <f>SUM(I95:I100)</f>
        <v>75.455996589960336</v>
      </c>
    </row>
    <row r="102" spans="1:9" x14ac:dyDescent="0.25">
      <c r="A102" s="252"/>
      <c r="B102" s="253"/>
      <c r="C102" s="253"/>
      <c r="D102" s="253"/>
      <c r="E102" s="253"/>
      <c r="F102" s="253"/>
      <c r="G102" s="253"/>
      <c r="H102" s="253"/>
      <c r="I102" s="254"/>
    </row>
    <row r="103" spans="1:9" x14ac:dyDescent="0.25">
      <c r="A103" s="230" t="s">
        <v>95</v>
      </c>
      <c r="B103" s="231"/>
      <c r="C103" s="231"/>
      <c r="D103" s="231"/>
      <c r="E103" s="231"/>
      <c r="F103" s="231"/>
      <c r="G103" s="231"/>
      <c r="H103" s="231"/>
      <c r="I103" s="232"/>
    </row>
    <row r="104" spans="1:9" x14ac:dyDescent="0.25">
      <c r="A104" s="233" t="s">
        <v>21</v>
      </c>
      <c r="B104" s="234"/>
      <c r="C104" s="234"/>
      <c r="D104" s="234"/>
      <c r="E104" s="234"/>
      <c r="F104" s="234"/>
      <c r="G104" s="234"/>
      <c r="H104" s="234" t="s">
        <v>67</v>
      </c>
      <c r="I104" s="235"/>
    </row>
    <row r="105" spans="1:9" x14ac:dyDescent="0.25">
      <c r="A105" s="221" t="s">
        <v>96</v>
      </c>
      <c r="B105" s="222"/>
      <c r="C105" s="222"/>
      <c r="D105" s="222"/>
      <c r="E105" s="222"/>
      <c r="F105" s="222"/>
      <c r="G105" s="222"/>
      <c r="H105" s="23" t="s">
        <v>9</v>
      </c>
      <c r="I105" s="58" t="s">
        <v>24</v>
      </c>
    </row>
    <row r="106" spans="1:9" s="2" customFormat="1" x14ac:dyDescent="0.25">
      <c r="A106" s="54" t="s">
        <v>0</v>
      </c>
      <c r="B106" s="166" t="s">
        <v>97</v>
      </c>
      <c r="C106" s="166"/>
      <c r="D106" s="166"/>
      <c r="E106" s="166"/>
      <c r="F106" s="166"/>
      <c r="G106" s="166"/>
      <c r="H106" s="5" t="s">
        <v>116</v>
      </c>
      <c r="I106" s="64">
        <f>H30/220*1.5*15</f>
        <v>186.20284090909092</v>
      </c>
    </row>
    <row r="107" spans="1:9" x14ac:dyDescent="0.25">
      <c r="A107" s="217" t="s">
        <v>62</v>
      </c>
      <c r="B107" s="218"/>
      <c r="C107" s="218"/>
      <c r="D107" s="218"/>
      <c r="E107" s="218"/>
      <c r="F107" s="218"/>
      <c r="G107" s="218"/>
      <c r="H107" s="23"/>
      <c r="I107" s="60">
        <f>SUM(I106)</f>
        <v>186.20284090909092</v>
      </c>
    </row>
    <row r="108" spans="1:9" x14ac:dyDescent="0.25">
      <c r="A108" s="252"/>
      <c r="B108" s="253"/>
      <c r="C108" s="253"/>
      <c r="D108" s="253"/>
      <c r="E108" s="253"/>
      <c r="F108" s="253"/>
      <c r="G108" s="253"/>
      <c r="H108" s="253"/>
      <c r="I108" s="254"/>
    </row>
    <row r="109" spans="1:9" x14ac:dyDescent="0.25">
      <c r="A109" s="230" t="s">
        <v>139</v>
      </c>
      <c r="B109" s="231"/>
      <c r="C109" s="231"/>
      <c r="D109" s="231"/>
      <c r="E109" s="231"/>
      <c r="F109" s="231"/>
      <c r="G109" s="231"/>
      <c r="H109" s="231"/>
      <c r="I109" s="232"/>
    </row>
    <row r="110" spans="1:9" x14ac:dyDescent="0.25">
      <c r="A110" s="217" t="s">
        <v>21</v>
      </c>
      <c r="B110" s="218"/>
      <c r="C110" s="218"/>
      <c r="D110" s="218"/>
      <c r="E110" s="218"/>
      <c r="F110" s="218"/>
      <c r="G110" s="218"/>
      <c r="H110" s="234" t="s">
        <v>67</v>
      </c>
      <c r="I110" s="235"/>
    </row>
    <row r="111" spans="1:9" x14ac:dyDescent="0.25">
      <c r="A111" s="221" t="s">
        <v>45</v>
      </c>
      <c r="B111" s="222"/>
      <c r="C111" s="222"/>
      <c r="D111" s="222"/>
      <c r="E111" s="222"/>
      <c r="F111" s="222"/>
      <c r="G111" s="222"/>
      <c r="H111" s="23" t="s">
        <v>9</v>
      </c>
      <c r="I111" s="58" t="s">
        <v>24</v>
      </c>
    </row>
    <row r="112" spans="1:9" x14ac:dyDescent="0.25">
      <c r="A112" s="56" t="s">
        <v>37</v>
      </c>
      <c r="B112" s="184" t="s">
        <v>98</v>
      </c>
      <c r="C112" s="185"/>
      <c r="D112" s="185"/>
      <c r="E112" s="185"/>
      <c r="F112" s="185"/>
      <c r="G112" s="186"/>
      <c r="H112" s="16">
        <f>H101</f>
        <v>2.0499999999999997E-2</v>
      </c>
      <c r="I112" s="65">
        <f>I101</f>
        <v>75.455996589960336</v>
      </c>
    </row>
    <row r="113" spans="1:32" x14ac:dyDescent="0.25">
      <c r="A113" s="56" t="s">
        <v>38</v>
      </c>
      <c r="B113" s="184" t="s">
        <v>52</v>
      </c>
      <c r="C113" s="185"/>
      <c r="D113" s="185"/>
      <c r="E113" s="185"/>
      <c r="F113" s="185"/>
      <c r="G113" s="186"/>
      <c r="H113" s="11"/>
      <c r="I113" s="65">
        <f>I107</f>
        <v>186.20284090909092</v>
      </c>
    </row>
    <row r="114" spans="1:32" x14ac:dyDescent="0.25">
      <c r="A114" s="210" t="s">
        <v>62</v>
      </c>
      <c r="B114" s="211"/>
      <c r="C114" s="211"/>
      <c r="D114" s="211"/>
      <c r="E114" s="211"/>
      <c r="F114" s="211"/>
      <c r="G114" s="212"/>
      <c r="H114" s="23"/>
      <c r="I114" s="66">
        <f>SUM(I112:I113)</f>
        <v>261.65883749905129</v>
      </c>
    </row>
    <row r="115" spans="1:32" ht="16.5" thickBot="1" x14ac:dyDescent="0.3">
      <c r="A115" s="255"/>
      <c r="B115" s="256"/>
      <c r="C115" s="256"/>
      <c r="D115" s="256"/>
      <c r="E115" s="256"/>
      <c r="F115" s="256"/>
      <c r="G115" s="256"/>
      <c r="H115" s="256"/>
      <c r="I115" s="257"/>
    </row>
    <row r="116" spans="1:32" ht="16.5" thickBot="1" x14ac:dyDescent="0.3">
      <c r="A116" s="191" t="s">
        <v>99</v>
      </c>
      <c r="B116" s="192"/>
      <c r="C116" s="192"/>
      <c r="D116" s="192"/>
      <c r="E116" s="192"/>
      <c r="F116" s="192"/>
      <c r="G116" s="192"/>
      <c r="H116" s="192"/>
      <c r="I116" s="193"/>
    </row>
    <row r="117" spans="1:32" x14ac:dyDescent="0.25">
      <c r="A117" s="181" t="s">
        <v>21</v>
      </c>
      <c r="B117" s="182"/>
      <c r="C117" s="182"/>
      <c r="D117" s="182"/>
      <c r="E117" s="182"/>
      <c r="F117" s="182"/>
      <c r="G117" s="182"/>
      <c r="H117" s="182" t="s">
        <v>67</v>
      </c>
      <c r="I117" s="183"/>
    </row>
    <row r="118" spans="1:32" x14ac:dyDescent="0.25">
      <c r="A118" s="56" t="s">
        <v>0</v>
      </c>
      <c r="B118" s="223" t="s">
        <v>58</v>
      </c>
      <c r="C118" s="223"/>
      <c r="D118" s="223"/>
      <c r="E118" s="223"/>
      <c r="F118" s="223"/>
      <c r="G118" s="223"/>
      <c r="H118" s="236">
        <v>28.09</v>
      </c>
      <c r="I118" s="237"/>
    </row>
    <row r="119" spans="1:32" x14ac:dyDescent="0.25">
      <c r="A119" s="56" t="s">
        <v>1</v>
      </c>
      <c r="B119" s="223" t="s">
        <v>100</v>
      </c>
      <c r="C119" s="223"/>
      <c r="D119" s="223"/>
      <c r="E119" s="223"/>
      <c r="F119" s="223"/>
      <c r="G119" s="223"/>
      <c r="H119" s="236"/>
      <c r="I119" s="237"/>
    </row>
    <row r="120" spans="1:32" x14ac:dyDescent="0.25">
      <c r="A120" s="56" t="s">
        <v>3</v>
      </c>
      <c r="B120" s="223" t="s">
        <v>101</v>
      </c>
      <c r="C120" s="223"/>
      <c r="D120" s="223"/>
      <c r="E120" s="223"/>
      <c r="F120" s="223"/>
      <c r="G120" s="223"/>
      <c r="H120" s="236"/>
      <c r="I120" s="237"/>
    </row>
    <row r="121" spans="1:32" x14ac:dyDescent="0.25">
      <c r="A121" s="56" t="s">
        <v>5</v>
      </c>
      <c r="B121" s="223" t="s">
        <v>171</v>
      </c>
      <c r="C121" s="223"/>
      <c r="D121" s="223"/>
      <c r="E121" s="223"/>
      <c r="F121" s="223"/>
      <c r="G121" s="223"/>
      <c r="H121" s="236">
        <v>3.87</v>
      </c>
      <c r="I121" s="237"/>
    </row>
    <row r="122" spans="1:32" x14ac:dyDescent="0.25">
      <c r="A122" s="210" t="s">
        <v>62</v>
      </c>
      <c r="B122" s="211"/>
      <c r="C122" s="211"/>
      <c r="D122" s="211"/>
      <c r="E122" s="211"/>
      <c r="F122" s="211"/>
      <c r="G122" s="212"/>
      <c r="H122" s="219">
        <f>SUM(H118:I121)</f>
        <v>31.96</v>
      </c>
      <c r="I122" s="220"/>
    </row>
    <row r="123" spans="1:32" x14ac:dyDescent="0.25">
      <c r="A123" s="68"/>
      <c r="B123" s="211"/>
      <c r="C123" s="211"/>
      <c r="D123" s="211"/>
      <c r="E123" s="211"/>
      <c r="F123" s="211"/>
      <c r="G123" s="211"/>
      <c r="H123" s="211"/>
      <c r="I123" s="214"/>
    </row>
    <row r="124" spans="1:32" s="18" customFormat="1" ht="16.5" thickBot="1" x14ac:dyDescent="0.3">
      <c r="A124" s="247" t="s">
        <v>134</v>
      </c>
      <c r="B124" s="248"/>
      <c r="C124" s="248"/>
      <c r="D124" s="248"/>
      <c r="E124" s="248"/>
      <c r="F124" s="248"/>
      <c r="G124" s="248"/>
      <c r="H124" s="80"/>
      <c r="I124" s="81">
        <f>$I$88+$I$77+$H$38+$I$114+$H$122</f>
        <v>3974.3991589605321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91" t="s">
        <v>102</v>
      </c>
      <c r="B125" s="192"/>
      <c r="C125" s="192"/>
      <c r="D125" s="192"/>
      <c r="E125" s="192"/>
      <c r="F125" s="192"/>
      <c r="G125" s="192"/>
      <c r="H125" s="192"/>
      <c r="I125" s="193"/>
    </row>
    <row r="126" spans="1:32" x14ac:dyDescent="0.25">
      <c r="A126" s="306" t="s">
        <v>21</v>
      </c>
      <c r="B126" s="150"/>
      <c r="C126" s="150"/>
      <c r="D126" s="150"/>
      <c r="E126" s="150"/>
      <c r="F126" s="150"/>
      <c r="G126" s="150"/>
      <c r="H126" s="150" t="s">
        <v>67</v>
      </c>
      <c r="I126" s="151"/>
    </row>
    <row r="127" spans="1:32" x14ac:dyDescent="0.25">
      <c r="A127" s="138" t="s">
        <v>45</v>
      </c>
      <c r="B127" s="139"/>
      <c r="C127" s="139"/>
      <c r="D127" s="139"/>
      <c r="E127" s="139"/>
      <c r="F127" s="139"/>
      <c r="G127" s="139"/>
      <c r="H127" s="19" t="s">
        <v>9</v>
      </c>
      <c r="I127" s="69" t="s">
        <v>24</v>
      </c>
    </row>
    <row r="128" spans="1:32" x14ac:dyDescent="0.25">
      <c r="A128" s="70" t="s">
        <v>0</v>
      </c>
      <c r="B128" s="273" t="s">
        <v>103</v>
      </c>
      <c r="C128" s="274"/>
      <c r="D128" s="274"/>
      <c r="E128" s="274"/>
      <c r="F128" s="274"/>
      <c r="G128" s="275"/>
      <c r="H128" s="14">
        <v>8.9999999999999993E-3</v>
      </c>
      <c r="I128" s="67">
        <f>H128*$I$124</f>
        <v>35.769592430644785</v>
      </c>
    </row>
    <row r="129" spans="1:32" x14ac:dyDescent="0.25">
      <c r="A129" s="70" t="s">
        <v>1</v>
      </c>
      <c r="B129" s="273" t="s">
        <v>17</v>
      </c>
      <c r="C129" s="274"/>
      <c r="D129" s="274"/>
      <c r="E129" s="274"/>
      <c r="F129" s="274"/>
      <c r="G129" s="275"/>
      <c r="H129" s="14">
        <v>0.01</v>
      </c>
      <c r="I129" s="67">
        <f>H129*($I$128+$I$124)</f>
        <v>40.10168751391177</v>
      </c>
    </row>
    <row r="130" spans="1:32" x14ac:dyDescent="0.25">
      <c r="A130" s="71" t="s">
        <v>3</v>
      </c>
      <c r="B130" s="273" t="s">
        <v>127</v>
      </c>
      <c r="C130" s="281"/>
      <c r="D130" s="281"/>
      <c r="E130" s="281"/>
      <c r="F130" s="281"/>
      <c r="G130" s="282"/>
      <c r="H130" s="14">
        <v>3.6700000000000003E-2</v>
      </c>
      <c r="I130" s="72">
        <f>(SUM($I$124+$I$128+$I$129)*H130)/(100%-(SUM($H$130:$H$132)))</f>
        <v>164.19410704497599</v>
      </c>
    </row>
    <row r="131" spans="1:32" x14ac:dyDescent="0.25">
      <c r="A131" s="71"/>
      <c r="B131" s="300" t="s">
        <v>126</v>
      </c>
      <c r="C131" s="301"/>
      <c r="D131" s="301"/>
      <c r="E131" s="301"/>
      <c r="F131" s="301"/>
      <c r="G131" s="302"/>
      <c r="H131" s="20">
        <v>8.0000000000000002E-3</v>
      </c>
      <c r="I131" s="72">
        <f>(SUM($I$124+$I$128+$I$129)*H131)/(100%-(SUM($H$130:$H$132)))</f>
        <v>35.791630963482504</v>
      </c>
    </row>
    <row r="132" spans="1:32" x14ac:dyDescent="0.25">
      <c r="A132" s="71" t="s">
        <v>5</v>
      </c>
      <c r="B132" s="303" t="s">
        <v>125</v>
      </c>
      <c r="C132" s="304"/>
      <c r="D132" s="304"/>
      <c r="E132" s="304"/>
      <c r="F132" s="304"/>
      <c r="G132" s="305"/>
      <c r="H132" s="21">
        <v>0.05</v>
      </c>
      <c r="I132" s="72">
        <f>(SUM($I$124+$I$128+$I$129)*H132)/(100%-(SUM($H$130:$H$132)))</f>
        <v>223.69769352176564</v>
      </c>
    </row>
    <row r="133" spans="1:32" x14ac:dyDescent="0.25">
      <c r="A133" s="217" t="s">
        <v>62</v>
      </c>
      <c r="B133" s="218"/>
      <c r="C133" s="218"/>
      <c r="D133" s="218"/>
      <c r="E133" s="218"/>
      <c r="F133" s="218"/>
      <c r="G133" s="218"/>
      <c r="H133" s="22">
        <f>SUM(H128:H132)</f>
        <v>0.11370000000000001</v>
      </c>
      <c r="I133" s="73">
        <f>SUM(I128:I132)</f>
        <v>499.55471147478073</v>
      </c>
    </row>
    <row r="134" spans="1:32" ht="16.5" thickBot="1" x14ac:dyDescent="0.3">
      <c r="A134" s="266" t="s">
        <v>135</v>
      </c>
      <c r="B134" s="267"/>
      <c r="C134" s="267"/>
      <c r="D134" s="267"/>
      <c r="E134" s="267"/>
      <c r="F134" s="267"/>
      <c r="G134" s="268"/>
      <c r="H134" s="82">
        <f>(H128+100%)*(H129+100%)/(100%-(SUM(H130:H132)))-100%</f>
        <v>0.12569314039544888</v>
      </c>
      <c r="I134" s="83">
        <f>H134*SUM($I$124)</f>
        <v>499.55471147478011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269" t="s">
        <v>104</v>
      </c>
      <c r="B135" s="270"/>
      <c r="C135" s="270"/>
      <c r="D135" s="270"/>
      <c r="E135" s="270"/>
      <c r="F135" s="270"/>
      <c r="G135" s="270"/>
      <c r="H135" s="270"/>
      <c r="I135" s="271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272" t="s">
        <v>21</v>
      </c>
      <c r="B137" s="158"/>
      <c r="C137" s="158"/>
      <c r="D137" s="158"/>
      <c r="E137" s="158"/>
      <c r="F137" s="158"/>
      <c r="G137" s="158"/>
      <c r="H137" s="158" t="s">
        <v>67</v>
      </c>
      <c r="I137" s="159"/>
    </row>
    <row r="138" spans="1:32" x14ac:dyDescent="0.25">
      <c r="A138" s="74" t="s">
        <v>0</v>
      </c>
      <c r="B138" s="261" t="s">
        <v>106</v>
      </c>
      <c r="C138" s="262"/>
      <c r="D138" s="262"/>
      <c r="E138" s="262"/>
      <c r="F138" s="262"/>
      <c r="G138" s="263"/>
      <c r="H138" s="264">
        <f>H38</f>
        <v>1820.65</v>
      </c>
      <c r="I138" s="265"/>
    </row>
    <row r="139" spans="1:32" x14ac:dyDescent="0.25">
      <c r="A139" s="74" t="s">
        <v>1</v>
      </c>
      <c r="B139" s="261" t="s">
        <v>107</v>
      </c>
      <c r="C139" s="262"/>
      <c r="D139" s="262"/>
      <c r="E139" s="262"/>
      <c r="F139" s="262"/>
      <c r="G139" s="263"/>
      <c r="H139" s="264">
        <f>I77</f>
        <v>1739.0845707982403</v>
      </c>
      <c r="I139" s="265"/>
    </row>
    <row r="140" spans="1:32" x14ac:dyDescent="0.25">
      <c r="A140" s="74" t="s">
        <v>3</v>
      </c>
      <c r="B140" s="261" t="s">
        <v>108</v>
      </c>
      <c r="C140" s="262"/>
      <c r="D140" s="262"/>
      <c r="E140" s="262"/>
      <c r="F140" s="262"/>
      <c r="G140" s="263"/>
      <c r="H140" s="264">
        <f>I88</f>
        <v>121.04575066324</v>
      </c>
      <c r="I140" s="265"/>
    </row>
    <row r="141" spans="1:32" x14ac:dyDescent="0.25">
      <c r="A141" s="74" t="s">
        <v>5</v>
      </c>
      <c r="B141" s="261" t="s">
        <v>109</v>
      </c>
      <c r="C141" s="262"/>
      <c r="D141" s="262"/>
      <c r="E141" s="262"/>
      <c r="F141" s="262"/>
      <c r="G141" s="263"/>
      <c r="H141" s="264">
        <f>I114</f>
        <v>261.65883749905129</v>
      </c>
      <c r="I141" s="265"/>
    </row>
    <row r="142" spans="1:32" x14ac:dyDescent="0.25">
      <c r="A142" s="74" t="s">
        <v>27</v>
      </c>
      <c r="B142" s="261" t="s">
        <v>110</v>
      </c>
      <c r="C142" s="262"/>
      <c r="D142" s="262"/>
      <c r="E142" s="262"/>
      <c r="F142" s="262"/>
      <c r="G142" s="263"/>
      <c r="H142" s="264">
        <f>H122</f>
        <v>31.96</v>
      </c>
      <c r="I142" s="265"/>
    </row>
    <row r="143" spans="1:32" x14ac:dyDescent="0.25">
      <c r="A143" s="276" t="s">
        <v>117</v>
      </c>
      <c r="B143" s="277"/>
      <c r="C143" s="277"/>
      <c r="D143" s="277"/>
      <c r="E143" s="277"/>
      <c r="F143" s="277"/>
      <c r="G143" s="278"/>
      <c r="H143" s="279">
        <f>SUM(H138:I142)</f>
        <v>3974.3991589605321</v>
      </c>
      <c r="I143" s="280"/>
    </row>
    <row r="144" spans="1:32" ht="16.5" thickBot="1" x14ac:dyDescent="0.3">
      <c r="A144" s="87" t="s">
        <v>28</v>
      </c>
      <c r="B144" s="258" t="s">
        <v>111</v>
      </c>
      <c r="C144" s="258"/>
      <c r="D144" s="258"/>
      <c r="E144" s="258"/>
      <c r="F144" s="258"/>
      <c r="G144" s="258"/>
      <c r="H144" s="259">
        <f>I133</f>
        <v>499.55471147478073</v>
      </c>
      <c r="I144" s="260"/>
    </row>
    <row r="145" spans="1:32" ht="16.5" thickBot="1" x14ac:dyDescent="0.3">
      <c r="A145" s="89" t="s">
        <v>31</v>
      </c>
      <c r="B145" s="130" t="s">
        <v>196</v>
      </c>
      <c r="C145" s="131"/>
      <c r="D145" s="131"/>
      <c r="E145" s="131"/>
      <c r="F145" s="131"/>
      <c r="G145" s="131"/>
      <c r="H145" s="298">
        <f>H143+H144</f>
        <v>4473.9538704353126</v>
      </c>
      <c r="I145" s="299"/>
    </row>
    <row r="146" spans="1:32" ht="16.5" thickBot="1" x14ac:dyDescent="0.3">
      <c r="A146" s="88" t="s">
        <v>32</v>
      </c>
      <c r="B146" s="290" t="s">
        <v>136</v>
      </c>
      <c r="C146" s="290"/>
      <c r="D146" s="290"/>
      <c r="E146" s="290"/>
      <c r="F146" s="290"/>
      <c r="G146" s="290"/>
      <c r="H146" s="286">
        <f>$E$26</f>
        <v>2</v>
      </c>
      <c r="I146" s="287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0" t="s">
        <v>137</v>
      </c>
      <c r="C147" s="131"/>
      <c r="D147" s="131"/>
      <c r="E147" s="131"/>
      <c r="F147" s="131"/>
      <c r="G147" s="131"/>
      <c r="H147" s="288">
        <f>$H$145*$H$146-0.01</f>
        <v>8947.8977408706251</v>
      </c>
      <c r="I147" s="289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283" t="s">
        <v>206</v>
      </c>
      <c r="C150" s="284"/>
      <c r="D150" s="285"/>
      <c r="F150" s="9" t="s">
        <v>197</v>
      </c>
      <c r="G150" s="36"/>
      <c r="H150" s="37">
        <f>H145</f>
        <v>4473.9538704353126</v>
      </c>
      <c r="I150" s="38"/>
    </row>
    <row r="151" spans="1:32" s="1" customFormat="1" x14ac:dyDescent="0.25">
      <c r="F151" s="9" t="s">
        <v>200</v>
      </c>
      <c r="G151" s="36"/>
      <c r="H151" s="37">
        <v>4404.17</v>
      </c>
    </row>
    <row r="152" spans="1:32" s="1" customFormat="1" x14ac:dyDescent="0.25">
      <c r="F152" s="10" t="s">
        <v>199</v>
      </c>
      <c r="G152" s="39"/>
      <c r="H152" s="40">
        <f>H150-H151</f>
        <v>69.783870435312565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B150:D150"/>
    <mergeCell ref="B147:G147"/>
    <mergeCell ref="H146:I146"/>
    <mergeCell ref="H147:I147"/>
    <mergeCell ref="B146:G146"/>
    <mergeCell ref="H13:I13"/>
    <mergeCell ref="H14:I14"/>
    <mergeCell ref="H15:I15"/>
    <mergeCell ref="H16:I16"/>
    <mergeCell ref="A124:G124"/>
    <mergeCell ref="B123:I123"/>
    <mergeCell ref="H145:I145"/>
    <mergeCell ref="B131:G131"/>
    <mergeCell ref="B132:G132"/>
    <mergeCell ref="A133:G133"/>
    <mergeCell ref="A125:I125"/>
    <mergeCell ref="A126:G126"/>
    <mergeCell ref="H126:I126"/>
    <mergeCell ref="A127:G127"/>
    <mergeCell ref="B121:G121"/>
    <mergeCell ref="H121:I121"/>
    <mergeCell ref="A122:G122"/>
    <mergeCell ref="H122:I122"/>
    <mergeCell ref="B119:G119"/>
    <mergeCell ref="A11:D11"/>
    <mergeCell ref="E11:I11"/>
    <mergeCell ref="A12:D12"/>
    <mergeCell ref="B144:G144"/>
    <mergeCell ref="H144:I144"/>
    <mergeCell ref="B140:G140"/>
    <mergeCell ref="H140:I140"/>
    <mergeCell ref="B141:G141"/>
    <mergeCell ref="H141:I141"/>
    <mergeCell ref="B138:G138"/>
    <mergeCell ref="H138:I138"/>
    <mergeCell ref="B139:G139"/>
    <mergeCell ref="H139:I139"/>
    <mergeCell ref="A134:G134"/>
    <mergeCell ref="A135:I135"/>
    <mergeCell ref="A137:G137"/>
    <mergeCell ref="H137:I137"/>
    <mergeCell ref="B128:G128"/>
    <mergeCell ref="B142:G142"/>
    <mergeCell ref="H142:I142"/>
    <mergeCell ref="A143:G143"/>
    <mergeCell ref="H143:I143"/>
    <mergeCell ref="B129:G129"/>
    <mergeCell ref="B130:G130"/>
    <mergeCell ref="H119:I119"/>
    <mergeCell ref="B120:G120"/>
    <mergeCell ref="H120:I120"/>
    <mergeCell ref="A117:G117"/>
    <mergeCell ref="H117:I117"/>
    <mergeCell ref="B118:G118"/>
    <mergeCell ref="H118:I118"/>
    <mergeCell ref="A111:G111"/>
    <mergeCell ref="B112:G112"/>
    <mergeCell ref="B113:G113"/>
    <mergeCell ref="A114:G114"/>
    <mergeCell ref="A115:I115"/>
    <mergeCell ref="A116:I116"/>
    <mergeCell ref="B106:G106"/>
    <mergeCell ref="A107:G107"/>
    <mergeCell ref="A108:I108"/>
    <mergeCell ref="A109:I109"/>
    <mergeCell ref="A110:G110"/>
    <mergeCell ref="H110:I110"/>
    <mergeCell ref="B100:G100"/>
    <mergeCell ref="A103:I103"/>
    <mergeCell ref="A104:G104"/>
    <mergeCell ref="H104:I104"/>
    <mergeCell ref="A105:G105"/>
    <mergeCell ref="A102:I102"/>
    <mergeCell ref="A94:G94"/>
    <mergeCell ref="B95:G95"/>
    <mergeCell ref="B96:G96"/>
    <mergeCell ref="B97:G97"/>
    <mergeCell ref="B98:G98"/>
    <mergeCell ref="B99:G99"/>
    <mergeCell ref="A101:G101"/>
    <mergeCell ref="A90:G90"/>
    <mergeCell ref="A91:I91"/>
    <mergeCell ref="A92:I92"/>
    <mergeCell ref="A93:G93"/>
    <mergeCell ref="H93:I93"/>
    <mergeCell ref="B83:G83"/>
    <mergeCell ref="B84:G84"/>
    <mergeCell ref="B85:G85"/>
    <mergeCell ref="B86:G86"/>
    <mergeCell ref="B87:G87"/>
    <mergeCell ref="A88:G88"/>
    <mergeCell ref="A79:I79"/>
    <mergeCell ref="A80:G80"/>
    <mergeCell ref="H80:I80"/>
    <mergeCell ref="A81:G81"/>
    <mergeCell ref="B82:G82"/>
    <mergeCell ref="A73:G73"/>
    <mergeCell ref="B74:G74"/>
    <mergeCell ref="B75:G75"/>
    <mergeCell ref="B76:G76"/>
    <mergeCell ref="A77:G77"/>
    <mergeCell ref="A78:I78"/>
    <mergeCell ref="A69:G69"/>
    <mergeCell ref="H69:I69"/>
    <mergeCell ref="A70:I70"/>
    <mergeCell ref="A71:I71"/>
    <mergeCell ref="A72:G72"/>
    <mergeCell ref="H72:I72"/>
    <mergeCell ref="B67:G67"/>
    <mergeCell ref="H67:I67"/>
    <mergeCell ref="B68:G68"/>
    <mergeCell ref="H68:I68"/>
    <mergeCell ref="B65:G65"/>
    <mergeCell ref="H65:I65"/>
    <mergeCell ref="B66:G66"/>
    <mergeCell ref="H66:I66"/>
    <mergeCell ref="B63:G63"/>
    <mergeCell ref="H63:I63"/>
    <mergeCell ref="B64:G64"/>
    <mergeCell ref="H64:I64"/>
    <mergeCell ref="A59:G59"/>
    <mergeCell ref="A60:I60"/>
    <mergeCell ref="A61:I61"/>
    <mergeCell ref="A62:G62"/>
    <mergeCell ref="H62:I62"/>
    <mergeCell ref="B53:G53"/>
    <mergeCell ref="B54:G54"/>
    <mergeCell ref="B55:G55"/>
    <mergeCell ref="B56:G56"/>
    <mergeCell ref="B57:G57"/>
    <mergeCell ref="B58:G58"/>
    <mergeCell ref="A49:G49"/>
    <mergeCell ref="H49:I49"/>
    <mergeCell ref="A50:G50"/>
    <mergeCell ref="B51:G51"/>
    <mergeCell ref="B52:G52"/>
    <mergeCell ref="A43:G43"/>
    <mergeCell ref="B44:G44"/>
    <mergeCell ref="B45:G45"/>
    <mergeCell ref="A46:G46"/>
    <mergeCell ref="A47:I47"/>
    <mergeCell ref="A48:I48"/>
    <mergeCell ref="A39:I39"/>
    <mergeCell ref="A40:I40"/>
    <mergeCell ref="A41:I41"/>
    <mergeCell ref="A42:G42"/>
    <mergeCell ref="H42:I42"/>
    <mergeCell ref="B37:G37"/>
    <mergeCell ref="H37:I37"/>
    <mergeCell ref="A38:G38"/>
    <mergeCell ref="H38:I38"/>
    <mergeCell ref="B35:G35"/>
    <mergeCell ref="H35:I35"/>
    <mergeCell ref="B36:G36"/>
    <mergeCell ref="H36:I36"/>
    <mergeCell ref="B33:G33"/>
    <mergeCell ref="H33:I33"/>
    <mergeCell ref="B34:G34"/>
    <mergeCell ref="H34:I34"/>
    <mergeCell ref="B31:G31"/>
    <mergeCell ref="H31:I31"/>
    <mergeCell ref="B32:G32"/>
    <mergeCell ref="H32:I32"/>
    <mergeCell ref="A29:G29"/>
    <mergeCell ref="H29:I29"/>
    <mergeCell ref="B30:G30"/>
    <mergeCell ref="H30:I30"/>
    <mergeCell ref="B25:D25"/>
    <mergeCell ref="E25:G25"/>
    <mergeCell ref="H25:I25"/>
    <mergeCell ref="A28:I28"/>
    <mergeCell ref="B26:D26"/>
    <mergeCell ref="E26:G26"/>
    <mergeCell ref="H26:I26"/>
    <mergeCell ref="A27:I27"/>
    <mergeCell ref="H20:I20"/>
    <mergeCell ref="B21:G21"/>
    <mergeCell ref="H21:I21"/>
    <mergeCell ref="H22:I22"/>
    <mergeCell ref="B22:G22"/>
    <mergeCell ref="B18:G18"/>
    <mergeCell ref="H18:I18"/>
    <mergeCell ref="B19:G19"/>
    <mergeCell ref="H19:I19"/>
    <mergeCell ref="B145:G145"/>
    <mergeCell ref="C1:I1"/>
    <mergeCell ref="C2:I2"/>
    <mergeCell ref="C3:I3"/>
    <mergeCell ref="A8:D8"/>
    <mergeCell ref="E8:I8"/>
    <mergeCell ref="A9:D9"/>
    <mergeCell ref="E9:I9"/>
    <mergeCell ref="A10:D10"/>
    <mergeCell ref="E10:I10"/>
    <mergeCell ref="A6:D6"/>
    <mergeCell ref="E6:I6"/>
    <mergeCell ref="A7:D7"/>
    <mergeCell ref="E7:I7"/>
    <mergeCell ref="C4:I4"/>
    <mergeCell ref="A5:I5"/>
    <mergeCell ref="E12:I12"/>
    <mergeCell ref="B23:D23"/>
    <mergeCell ref="E23:G23"/>
    <mergeCell ref="H23:I23"/>
    <mergeCell ref="B24:D24"/>
    <mergeCell ref="E24:G24"/>
    <mergeCell ref="H24:I24"/>
    <mergeCell ref="B20:G20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24" zoomScale="90" zoomScaleNormal="90" workbookViewId="0">
      <selection activeCell="M9" sqref="M9:M10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132" t="s">
        <v>19</v>
      </c>
      <c r="D1" s="133"/>
      <c r="E1" s="133"/>
      <c r="F1" s="133"/>
      <c r="G1" s="133"/>
      <c r="H1" s="133"/>
      <c r="I1" s="134"/>
    </row>
    <row r="2" spans="1:9" ht="19.5" customHeight="1" x14ac:dyDescent="0.25">
      <c r="A2" s="47"/>
      <c r="B2" s="4"/>
      <c r="C2" s="135" t="s">
        <v>118</v>
      </c>
      <c r="D2" s="136"/>
      <c r="E2" s="136"/>
      <c r="F2" s="136"/>
      <c r="G2" s="136"/>
      <c r="H2" s="136"/>
      <c r="I2" s="137"/>
    </row>
    <row r="3" spans="1:9" ht="19.5" customHeight="1" x14ac:dyDescent="0.25">
      <c r="A3" s="47"/>
      <c r="B3" s="4"/>
      <c r="C3" s="135" t="s">
        <v>131</v>
      </c>
      <c r="D3" s="136"/>
      <c r="E3" s="136"/>
      <c r="F3" s="136"/>
      <c r="G3" s="136"/>
      <c r="H3" s="136"/>
      <c r="I3" s="137"/>
    </row>
    <row r="4" spans="1:9" ht="19.5" customHeight="1" thickBot="1" x14ac:dyDescent="0.3">
      <c r="A4" s="47"/>
      <c r="B4" s="4"/>
      <c r="C4" s="152" t="s">
        <v>71</v>
      </c>
      <c r="D4" s="153"/>
      <c r="E4" s="153"/>
      <c r="F4" s="153"/>
      <c r="G4" s="153"/>
      <c r="H4" s="153"/>
      <c r="I4" s="154"/>
    </row>
    <row r="5" spans="1:9" ht="18" customHeight="1" thickBot="1" x14ac:dyDescent="0.3">
      <c r="A5" s="155" t="s">
        <v>70</v>
      </c>
      <c r="B5" s="156"/>
      <c r="C5" s="156"/>
      <c r="D5" s="156"/>
      <c r="E5" s="156"/>
      <c r="F5" s="156"/>
      <c r="G5" s="156"/>
      <c r="H5" s="156"/>
      <c r="I5" s="157"/>
    </row>
    <row r="6" spans="1:9" x14ac:dyDescent="0.25">
      <c r="A6" s="148" t="s">
        <v>39</v>
      </c>
      <c r="B6" s="149"/>
      <c r="C6" s="149"/>
      <c r="D6" s="149"/>
      <c r="E6" s="150" t="s">
        <v>202</v>
      </c>
      <c r="F6" s="150"/>
      <c r="G6" s="150"/>
      <c r="H6" s="150"/>
      <c r="I6" s="151"/>
    </row>
    <row r="7" spans="1:9" x14ac:dyDescent="0.25">
      <c r="A7" s="142" t="s">
        <v>54</v>
      </c>
      <c r="B7" s="143"/>
      <c r="C7" s="143"/>
      <c r="D7" s="143"/>
      <c r="E7" s="144" t="s">
        <v>115</v>
      </c>
      <c r="F7" s="144"/>
      <c r="G7" s="144"/>
      <c r="H7" s="144"/>
      <c r="I7" s="145"/>
    </row>
    <row r="8" spans="1:9" x14ac:dyDescent="0.25">
      <c r="A8" s="138" t="s">
        <v>30</v>
      </c>
      <c r="B8" s="139"/>
      <c r="C8" s="139"/>
      <c r="D8" s="139"/>
      <c r="E8" s="140" t="s">
        <v>113</v>
      </c>
      <c r="F8" s="140"/>
      <c r="G8" s="140"/>
      <c r="H8" s="140"/>
      <c r="I8" s="141"/>
    </row>
    <row r="9" spans="1:9" x14ac:dyDescent="0.25">
      <c r="A9" s="142" t="s">
        <v>129</v>
      </c>
      <c r="B9" s="143"/>
      <c r="C9" s="143"/>
      <c r="D9" s="143"/>
      <c r="E9" s="144" t="s">
        <v>188</v>
      </c>
      <c r="F9" s="144"/>
      <c r="G9" s="144"/>
      <c r="H9" s="144"/>
      <c r="I9" s="145"/>
    </row>
    <row r="10" spans="1:9" x14ac:dyDescent="0.25">
      <c r="A10" s="138" t="s">
        <v>50</v>
      </c>
      <c r="B10" s="139"/>
      <c r="C10" s="139"/>
      <c r="D10" s="139"/>
      <c r="E10" s="146" t="s">
        <v>116</v>
      </c>
      <c r="F10" s="146"/>
      <c r="G10" s="146"/>
      <c r="H10" s="146"/>
      <c r="I10" s="147"/>
    </row>
    <row r="11" spans="1:9" x14ac:dyDescent="0.25">
      <c r="A11" s="142" t="s">
        <v>53</v>
      </c>
      <c r="B11" s="143"/>
      <c r="C11" s="143"/>
      <c r="D11" s="143"/>
      <c r="E11" s="144" t="s">
        <v>116</v>
      </c>
      <c r="F11" s="144"/>
      <c r="G11" s="144"/>
      <c r="H11" s="144"/>
      <c r="I11" s="145"/>
    </row>
    <row r="12" spans="1:9" x14ac:dyDescent="0.25">
      <c r="A12" s="138" t="s">
        <v>55</v>
      </c>
      <c r="B12" s="139"/>
      <c r="C12" s="139"/>
      <c r="D12" s="139"/>
      <c r="E12" s="158" t="s">
        <v>112</v>
      </c>
      <c r="F12" s="158"/>
      <c r="G12" s="158"/>
      <c r="H12" s="158"/>
      <c r="I12" s="159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291" t="s">
        <v>116</v>
      </c>
      <c r="I13" s="292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293" t="s">
        <v>116</v>
      </c>
      <c r="I14" s="294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295" t="s">
        <v>33</v>
      </c>
      <c r="I15" s="292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296" t="s">
        <v>203</v>
      </c>
      <c r="I16" s="297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175" t="s">
        <v>23</v>
      </c>
      <c r="C18" s="175"/>
      <c r="D18" s="175"/>
      <c r="E18" s="175"/>
      <c r="F18" s="175"/>
      <c r="G18" s="175"/>
      <c r="H18" s="176" t="s">
        <v>40</v>
      </c>
      <c r="I18" s="177"/>
    </row>
    <row r="19" spans="1:10" x14ac:dyDescent="0.25">
      <c r="A19" s="53" t="s">
        <v>1</v>
      </c>
      <c r="B19" s="178" t="s">
        <v>44</v>
      </c>
      <c r="C19" s="178"/>
      <c r="D19" s="178"/>
      <c r="E19" s="178"/>
      <c r="F19" s="178"/>
      <c r="G19" s="178"/>
      <c r="H19" s="179" t="s">
        <v>162</v>
      </c>
      <c r="I19" s="180"/>
    </row>
    <row r="20" spans="1:10" x14ac:dyDescent="0.25">
      <c r="A20" s="54" t="s">
        <v>3</v>
      </c>
      <c r="B20" s="166" t="s">
        <v>130</v>
      </c>
      <c r="C20" s="166"/>
      <c r="D20" s="166"/>
      <c r="E20" s="166"/>
      <c r="F20" s="166"/>
      <c r="G20" s="166"/>
      <c r="H20" s="167">
        <v>1621</v>
      </c>
      <c r="I20" s="168"/>
    </row>
    <row r="21" spans="1:10" x14ac:dyDescent="0.25">
      <c r="A21" s="55" t="s">
        <v>5</v>
      </c>
      <c r="B21" s="169" t="s">
        <v>46</v>
      </c>
      <c r="C21" s="170"/>
      <c r="D21" s="170"/>
      <c r="E21" s="170"/>
      <c r="F21" s="170"/>
      <c r="G21" s="170"/>
      <c r="H21" s="171">
        <v>1659.47</v>
      </c>
      <c r="I21" s="172"/>
      <c r="J21" s="117"/>
    </row>
    <row r="22" spans="1:10" x14ac:dyDescent="0.25">
      <c r="A22" s="52" t="s">
        <v>27</v>
      </c>
      <c r="B22" s="175" t="s">
        <v>6</v>
      </c>
      <c r="C22" s="175"/>
      <c r="D22" s="175"/>
      <c r="E22" s="175"/>
      <c r="F22" s="175"/>
      <c r="G22" s="175"/>
      <c r="H22" s="173">
        <v>46023</v>
      </c>
      <c r="I22" s="174"/>
    </row>
    <row r="23" spans="1:10" x14ac:dyDescent="0.25">
      <c r="A23" s="53" t="s">
        <v>28</v>
      </c>
      <c r="B23" s="160" t="s">
        <v>29</v>
      </c>
      <c r="C23" s="160"/>
      <c r="D23" s="160"/>
      <c r="E23" s="160" t="s">
        <v>132</v>
      </c>
      <c r="F23" s="160"/>
      <c r="G23" s="160"/>
      <c r="H23" s="160" t="s">
        <v>51</v>
      </c>
      <c r="I23" s="161"/>
    </row>
    <row r="24" spans="1:10" x14ac:dyDescent="0.25">
      <c r="A24" s="52" t="s">
        <v>31</v>
      </c>
      <c r="B24" s="162">
        <v>0.06</v>
      </c>
      <c r="C24" s="162"/>
      <c r="D24" s="162"/>
      <c r="E24" s="163">
        <v>30</v>
      </c>
      <c r="F24" s="163"/>
      <c r="G24" s="163"/>
      <c r="H24" s="164">
        <v>4</v>
      </c>
      <c r="I24" s="165"/>
    </row>
    <row r="25" spans="1:10" x14ac:dyDescent="0.25">
      <c r="A25" s="53" t="s">
        <v>32</v>
      </c>
      <c r="B25" s="160" t="s">
        <v>49</v>
      </c>
      <c r="C25" s="160"/>
      <c r="D25" s="160"/>
      <c r="E25" s="160" t="s">
        <v>47</v>
      </c>
      <c r="F25" s="160"/>
      <c r="G25" s="160"/>
      <c r="H25" s="189" t="s">
        <v>48</v>
      </c>
      <c r="I25" s="190"/>
    </row>
    <row r="26" spans="1:10" x14ac:dyDescent="0.25">
      <c r="A26" s="52" t="s">
        <v>34</v>
      </c>
      <c r="B26" s="163" t="s">
        <v>18</v>
      </c>
      <c r="C26" s="163"/>
      <c r="D26" s="163"/>
      <c r="E26" s="163">
        <v>2</v>
      </c>
      <c r="F26" s="163"/>
      <c r="G26" s="163"/>
      <c r="H26" s="194">
        <v>1</v>
      </c>
      <c r="I26" s="195"/>
    </row>
    <row r="27" spans="1:10" ht="16.5" thickBot="1" x14ac:dyDescent="0.3">
      <c r="A27" s="196"/>
      <c r="B27" s="197"/>
      <c r="C27" s="197"/>
      <c r="D27" s="197"/>
      <c r="E27" s="197"/>
      <c r="F27" s="197"/>
      <c r="G27" s="197"/>
      <c r="H27" s="197"/>
      <c r="I27" s="198"/>
    </row>
    <row r="28" spans="1:10" ht="16.5" thickBot="1" x14ac:dyDescent="0.3">
      <c r="A28" s="191" t="s">
        <v>72</v>
      </c>
      <c r="B28" s="192"/>
      <c r="C28" s="192"/>
      <c r="D28" s="192"/>
      <c r="E28" s="192"/>
      <c r="F28" s="192"/>
      <c r="G28" s="192"/>
      <c r="H28" s="192"/>
      <c r="I28" s="193"/>
    </row>
    <row r="29" spans="1:10" x14ac:dyDescent="0.25">
      <c r="A29" s="181" t="s">
        <v>21</v>
      </c>
      <c r="B29" s="182"/>
      <c r="C29" s="182"/>
      <c r="D29" s="182"/>
      <c r="E29" s="182"/>
      <c r="F29" s="182"/>
      <c r="G29" s="182"/>
      <c r="H29" s="182" t="s">
        <v>67</v>
      </c>
      <c r="I29" s="183"/>
    </row>
    <row r="30" spans="1:10" x14ac:dyDescent="0.25">
      <c r="A30" s="56" t="s">
        <v>0</v>
      </c>
      <c r="B30" s="184" t="s">
        <v>7</v>
      </c>
      <c r="C30" s="185"/>
      <c r="D30" s="185"/>
      <c r="E30" s="185"/>
      <c r="F30" s="185"/>
      <c r="G30" s="186"/>
      <c r="H30" s="187">
        <f>H21</f>
        <v>1659.47</v>
      </c>
      <c r="I30" s="188"/>
    </row>
    <row r="31" spans="1:10" x14ac:dyDescent="0.25">
      <c r="A31" s="57" t="s">
        <v>1</v>
      </c>
      <c r="B31" s="199" t="s">
        <v>41</v>
      </c>
      <c r="C31" s="200"/>
      <c r="D31" s="200"/>
      <c r="E31" s="200"/>
      <c r="F31" s="200"/>
      <c r="G31" s="201"/>
      <c r="H31" s="187"/>
      <c r="I31" s="188"/>
    </row>
    <row r="32" spans="1:10" x14ac:dyDescent="0.25">
      <c r="A32" s="56" t="s">
        <v>3</v>
      </c>
      <c r="B32" s="184" t="s">
        <v>114</v>
      </c>
      <c r="C32" s="185"/>
      <c r="D32" s="185"/>
      <c r="E32" s="185"/>
      <c r="F32" s="185"/>
      <c r="G32" s="186"/>
      <c r="H32" s="205">
        <v>0</v>
      </c>
      <c r="I32" s="206"/>
    </row>
    <row r="33" spans="1:9" x14ac:dyDescent="0.25">
      <c r="A33" s="57" t="s">
        <v>5</v>
      </c>
      <c r="B33" s="199" t="s">
        <v>42</v>
      </c>
      <c r="C33" s="200"/>
      <c r="D33" s="200"/>
      <c r="E33" s="200"/>
      <c r="F33" s="200"/>
      <c r="G33" s="201"/>
      <c r="H33" s="187"/>
      <c r="I33" s="188"/>
    </row>
    <row r="34" spans="1:9" x14ac:dyDescent="0.25">
      <c r="A34" s="57" t="s">
        <v>27</v>
      </c>
      <c r="B34" s="199" t="s">
        <v>63</v>
      </c>
      <c r="C34" s="200"/>
      <c r="D34" s="200"/>
      <c r="E34" s="200"/>
      <c r="F34" s="200"/>
      <c r="G34" s="201"/>
      <c r="H34" s="187"/>
      <c r="I34" s="188"/>
    </row>
    <row r="35" spans="1:9" x14ac:dyDescent="0.25">
      <c r="A35" s="57" t="s">
        <v>28</v>
      </c>
      <c r="B35" s="199" t="s">
        <v>43</v>
      </c>
      <c r="C35" s="200"/>
      <c r="D35" s="200"/>
      <c r="E35" s="200"/>
      <c r="F35" s="200"/>
      <c r="G35" s="201"/>
      <c r="H35" s="187"/>
      <c r="I35" s="188"/>
    </row>
    <row r="36" spans="1:9" x14ac:dyDescent="0.25">
      <c r="A36" s="54" t="s">
        <v>31</v>
      </c>
      <c r="B36" s="202" t="s">
        <v>64</v>
      </c>
      <c r="C36" s="203"/>
      <c r="D36" s="203"/>
      <c r="E36" s="203"/>
      <c r="F36" s="203"/>
      <c r="G36" s="204"/>
      <c r="H36" s="187"/>
      <c r="I36" s="188"/>
    </row>
    <row r="37" spans="1:9" x14ac:dyDescent="0.25">
      <c r="A37" s="54" t="s">
        <v>32</v>
      </c>
      <c r="B37" s="202" t="s">
        <v>61</v>
      </c>
      <c r="C37" s="203"/>
      <c r="D37" s="203"/>
      <c r="E37" s="203"/>
      <c r="F37" s="203"/>
      <c r="G37" s="204"/>
      <c r="H37" s="215"/>
      <c r="I37" s="216"/>
    </row>
    <row r="38" spans="1:9" x14ac:dyDescent="0.25">
      <c r="A38" s="217" t="s">
        <v>62</v>
      </c>
      <c r="B38" s="218"/>
      <c r="C38" s="218"/>
      <c r="D38" s="218"/>
      <c r="E38" s="218"/>
      <c r="F38" s="218"/>
      <c r="G38" s="218"/>
      <c r="H38" s="219">
        <f>SUM(H30:H37)</f>
        <v>1659.47</v>
      </c>
      <c r="I38" s="220"/>
    </row>
    <row r="39" spans="1:9" ht="16.5" thickBot="1" x14ac:dyDescent="0.3">
      <c r="A39" s="196"/>
      <c r="B39" s="197"/>
      <c r="C39" s="197"/>
      <c r="D39" s="197"/>
      <c r="E39" s="197"/>
      <c r="F39" s="197"/>
      <c r="G39" s="197"/>
      <c r="H39" s="197"/>
      <c r="I39" s="198"/>
    </row>
    <row r="40" spans="1:9" ht="16.5" thickBot="1" x14ac:dyDescent="0.3">
      <c r="A40" s="191" t="s">
        <v>73</v>
      </c>
      <c r="B40" s="192"/>
      <c r="C40" s="192"/>
      <c r="D40" s="192"/>
      <c r="E40" s="192"/>
      <c r="F40" s="192"/>
      <c r="G40" s="192"/>
      <c r="H40" s="192"/>
      <c r="I40" s="193"/>
    </row>
    <row r="41" spans="1:9" x14ac:dyDescent="0.25">
      <c r="A41" s="207" t="s">
        <v>74</v>
      </c>
      <c r="B41" s="208"/>
      <c r="C41" s="208"/>
      <c r="D41" s="208"/>
      <c r="E41" s="208"/>
      <c r="F41" s="208"/>
      <c r="G41" s="208"/>
      <c r="H41" s="208"/>
      <c r="I41" s="209"/>
    </row>
    <row r="42" spans="1:9" x14ac:dyDescent="0.25">
      <c r="A42" s="210" t="s">
        <v>21</v>
      </c>
      <c r="B42" s="211"/>
      <c r="C42" s="211"/>
      <c r="D42" s="211"/>
      <c r="E42" s="211"/>
      <c r="F42" s="211"/>
      <c r="G42" s="212"/>
      <c r="H42" s="213" t="s">
        <v>67</v>
      </c>
      <c r="I42" s="214"/>
    </row>
    <row r="43" spans="1:9" x14ac:dyDescent="0.25">
      <c r="A43" s="224" t="s">
        <v>45</v>
      </c>
      <c r="B43" s="225"/>
      <c r="C43" s="225"/>
      <c r="D43" s="225"/>
      <c r="E43" s="225"/>
      <c r="F43" s="225"/>
      <c r="G43" s="226"/>
      <c r="H43" s="96" t="s">
        <v>9</v>
      </c>
      <c r="I43" s="58" t="s">
        <v>24</v>
      </c>
    </row>
    <row r="44" spans="1:9" x14ac:dyDescent="0.25">
      <c r="A44" s="56" t="s">
        <v>0</v>
      </c>
      <c r="B44" s="202" t="s">
        <v>75</v>
      </c>
      <c r="C44" s="203"/>
      <c r="D44" s="203"/>
      <c r="E44" s="203"/>
      <c r="F44" s="203"/>
      <c r="G44" s="204"/>
      <c r="H44" s="12">
        <v>8.3299999999999999E-2</v>
      </c>
      <c r="I44" s="59">
        <f>H44*($H$38)</f>
        <v>138.23385099999999</v>
      </c>
    </row>
    <row r="45" spans="1:9" x14ac:dyDescent="0.25">
      <c r="A45" s="56" t="s">
        <v>1</v>
      </c>
      <c r="B45" s="202" t="s">
        <v>76</v>
      </c>
      <c r="C45" s="203"/>
      <c r="D45" s="203"/>
      <c r="E45" s="203"/>
      <c r="F45" s="203"/>
      <c r="G45" s="204"/>
      <c r="H45" s="12">
        <v>0.1111</v>
      </c>
      <c r="I45" s="59">
        <f>H45*($H$38)</f>
        <v>184.36711700000001</v>
      </c>
    </row>
    <row r="46" spans="1:9" x14ac:dyDescent="0.25">
      <c r="A46" s="217" t="s">
        <v>62</v>
      </c>
      <c r="B46" s="218"/>
      <c r="C46" s="218"/>
      <c r="D46" s="218"/>
      <c r="E46" s="218"/>
      <c r="F46" s="218"/>
      <c r="G46" s="218"/>
      <c r="H46" s="13">
        <f>SUM(H44:H45)</f>
        <v>0.19440000000000002</v>
      </c>
      <c r="I46" s="60">
        <f>SUM(I44:I45)</f>
        <v>322.60096799999997</v>
      </c>
    </row>
    <row r="47" spans="1:9" x14ac:dyDescent="0.25">
      <c r="A47" s="227"/>
      <c r="B47" s="228"/>
      <c r="C47" s="228"/>
      <c r="D47" s="228"/>
      <c r="E47" s="228"/>
      <c r="F47" s="228"/>
      <c r="G47" s="228"/>
      <c r="H47" s="228"/>
      <c r="I47" s="229"/>
    </row>
    <row r="48" spans="1:9" x14ac:dyDescent="0.25">
      <c r="A48" s="230" t="s">
        <v>77</v>
      </c>
      <c r="B48" s="231"/>
      <c r="C48" s="231"/>
      <c r="D48" s="231"/>
      <c r="E48" s="231"/>
      <c r="F48" s="231"/>
      <c r="G48" s="231"/>
      <c r="H48" s="231"/>
      <c r="I48" s="232"/>
    </row>
    <row r="49" spans="1:32" x14ac:dyDescent="0.25">
      <c r="A49" s="210" t="s">
        <v>21</v>
      </c>
      <c r="B49" s="211"/>
      <c r="C49" s="211"/>
      <c r="D49" s="211"/>
      <c r="E49" s="211"/>
      <c r="F49" s="211"/>
      <c r="G49" s="212"/>
      <c r="H49" s="213" t="s">
        <v>67</v>
      </c>
      <c r="I49" s="214"/>
    </row>
    <row r="50" spans="1:32" x14ac:dyDescent="0.25">
      <c r="A50" s="221" t="s">
        <v>45</v>
      </c>
      <c r="B50" s="222"/>
      <c r="C50" s="222"/>
      <c r="D50" s="222"/>
      <c r="E50" s="222"/>
      <c r="F50" s="222"/>
      <c r="G50" s="222"/>
      <c r="H50" s="96" t="s">
        <v>9</v>
      </c>
      <c r="I50" s="58" t="s">
        <v>24</v>
      </c>
    </row>
    <row r="51" spans="1:32" x14ac:dyDescent="0.25">
      <c r="A51" s="56" t="s">
        <v>0</v>
      </c>
      <c r="B51" s="223" t="s">
        <v>10</v>
      </c>
      <c r="C51" s="223"/>
      <c r="D51" s="223"/>
      <c r="E51" s="223"/>
      <c r="F51" s="223"/>
      <c r="G51" s="223"/>
      <c r="H51" s="14">
        <v>0.2</v>
      </c>
      <c r="I51" s="97">
        <f>H51*($I$46+$H$38)</f>
        <v>396.41419360000003</v>
      </c>
    </row>
    <row r="52" spans="1:32" x14ac:dyDescent="0.25">
      <c r="A52" s="56" t="s">
        <v>1</v>
      </c>
      <c r="B52" s="223" t="s">
        <v>11</v>
      </c>
      <c r="C52" s="223"/>
      <c r="D52" s="223"/>
      <c r="E52" s="223"/>
      <c r="F52" s="223"/>
      <c r="G52" s="223"/>
      <c r="H52" s="14">
        <v>1.4999999999999999E-2</v>
      </c>
      <c r="I52" s="97">
        <f t="shared" ref="I52:I58" si="0">H52*($I$46+$H$38)</f>
        <v>29.73106452</v>
      </c>
    </row>
    <row r="53" spans="1:32" x14ac:dyDescent="0.25">
      <c r="A53" s="56" t="s">
        <v>3</v>
      </c>
      <c r="B53" s="223" t="s">
        <v>12</v>
      </c>
      <c r="C53" s="223"/>
      <c r="D53" s="223"/>
      <c r="E53" s="223"/>
      <c r="F53" s="223"/>
      <c r="G53" s="223"/>
      <c r="H53" s="14">
        <v>0.01</v>
      </c>
      <c r="I53" s="97">
        <f t="shared" si="0"/>
        <v>19.82070968</v>
      </c>
    </row>
    <row r="54" spans="1:32" x14ac:dyDescent="0.25">
      <c r="A54" s="56" t="s">
        <v>5</v>
      </c>
      <c r="B54" s="223" t="s">
        <v>13</v>
      </c>
      <c r="C54" s="223"/>
      <c r="D54" s="223"/>
      <c r="E54" s="223"/>
      <c r="F54" s="223"/>
      <c r="G54" s="223"/>
      <c r="H54" s="14">
        <v>2E-3</v>
      </c>
      <c r="I54" s="97">
        <f t="shared" si="0"/>
        <v>3.9641419359999999</v>
      </c>
    </row>
    <row r="55" spans="1:32" x14ac:dyDescent="0.25">
      <c r="A55" s="56" t="s">
        <v>27</v>
      </c>
      <c r="B55" s="223" t="s">
        <v>14</v>
      </c>
      <c r="C55" s="223"/>
      <c r="D55" s="223"/>
      <c r="E55" s="223"/>
      <c r="F55" s="223"/>
      <c r="G55" s="223"/>
      <c r="H55" s="14">
        <v>2.5000000000000001E-2</v>
      </c>
      <c r="I55" s="97">
        <f t="shared" si="0"/>
        <v>49.551774200000004</v>
      </c>
    </row>
    <row r="56" spans="1:32" x14ac:dyDescent="0.25">
      <c r="A56" s="56" t="s">
        <v>28</v>
      </c>
      <c r="B56" s="223" t="s">
        <v>16</v>
      </c>
      <c r="C56" s="223"/>
      <c r="D56" s="223"/>
      <c r="E56" s="223"/>
      <c r="F56" s="223"/>
      <c r="G56" s="223"/>
      <c r="H56" s="14">
        <v>6.0000000000000001E-3</v>
      </c>
      <c r="I56" s="97">
        <f t="shared" si="0"/>
        <v>11.892425808</v>
      </c>
    </row>
    <row r="57" spans="1:32" s="2" customFormat="1" x14ac:dyDescent="0.25">
      <c r="A57" s="54" t="s">
        <v>31</v>
      </c>
      <c r="B57" s="166" t="s">
        <v>204</v>
      </c>
      <c r="C57" s="166"/>
      <c r="D57" s="166"/>
      <c r="E57" s="166"/>
      <c r="F57" s="166"/>
      <c r="G57" s="166"/>
      <c r="H57" s="126">
        <v>3.1283999999999999E-2</v>
      </c>
      <c r="I57" s="101">
        <f t="shared" si="0"/>
        <v>62.007108162911997</v>
      </c>
    </row>
    <row r="58" spans="1:32" x14ac:dyDescent="0.25">
      <c r="A58" s="56" t="s">
        <v>32</v>
      </c>
      <c r="B58" s="223" t="s">
        <v>15</v>
      </c>
      <c r="C58" s="223"/>
      <c r="D58" s="223"/>
      <c r="E58" s="223"/>
      <c r="F58" s="223"/>
      <c r="G58" s="223"/>
      <c r="H58" s="14">
        <v>0.08</v>
      </c>
      <c r="I58" s="97">
        <f t="shared" si="0"/>
        <v>158.56567744</v>
      </c>
    </row>
    <row r="59" spans="1:32" x14ac:dyDescent="0.25">
      <c r="A59" s="217" t="s">
        <v>62</v>
      </c>
      <c r="B59" s="218"/>
      <c r="C59" s="218"/>
      <c r="D59" s="218"/>
      <c r="E59" s="218"/>
      <c r="F59" s="218"/>
      <c r="G59" s="218"/>
      <c r="H59" s="15">
        <f>SUM(H51:H58)</f>
        <v>0.36928400000000006</v>
      </c>
      <c r="I59" s="61">
        <f>SUM(I51:I58)</f>
        <v>731.94709534691196</v>
      </c>
    </row>
    <row r="60" spans="1:32" x14ac:dyDescent="0.25">
      <c r="A60" s="227"/>
      <c r="B60" s="228"/>
      <c r="C60" s="228"/>
      <c r="D60" s="228"/>
      <c r="E60" s="228"/>
      <c r="F60" s="228"/>
      <c r="G60" s="228"/>
      <c r="H60" s="228"/>
      <c r="I60" s="229"/>
    </row>
    <row r="61" spans="1:32" x14ac:dyDescent="0.25">
      <c r="A61" s="230" t="s">
        <v>78</v>
      </c>
      <c r="B61" s="231"/>
      <c r="C61" s="231"/>
      <c r="D61" s="231"/>
      <c r="E61" s="231"/>
      <c r="F61" s="231"/>
      <c r="G61" s="231"/>
      <c r="H61" s="231"/>
      <c r="I61" s="232"/>
    </row>
    <row r="62" spans="1:32" x14ac:dyDescent="0.25">
      <c r="A62" s="233" t="s">
        <v>21</v>
      </c>
      <c r="B62" s="234"/>
      <c r="C62" s="234"/>
      <c r="D62" s="234"/>
      <c r="E62" s="234"/>
      <c r="F62" s="234"/>
      <c r="G62" s="234"/>
      <c r="H62" s="234" t="s">
        <v>67</v>
      </c>
      <c r="I62" s="235"/>
    </row>
    <row r="63" spans="1:32" x14ac:dyDescent="0.25">
      <c r="A63" s="56" t="s">
        <v>0</v>
      </c>
      <c r="B63" s="223" t="s">
        <v>8</v>
      </c>
      <c r="C63" s="223"/>
      <c r="D63" s="223"/>
      <c r="E63" s="223"/>
      <c r="F63" s="223"/>
      <c r="G63" s="223"/>
      <c r="H63" s="241">
        <f>$H$24*$E$24-$B$24*$H$21</f>
        <v>20.431799999999996</v>
      </c>
      <c r="I63" s="242"/>
      <c r="AE63" s="3"/>
      <c r="AF63" s="3"/>
    </row>
    <row r="64" spans="1:32" s="2" customFormat="1" x14ac:dyDescent="0.25">
      <c r="A64" s="54" t="s">
        <v>1</v>
      </c>
      <c r="B64" s="166" t="s">
        <v>35</v>
      </c>
      <c r="C64" s="166"/>
      <c r="D64" s="166"/>
      <c r="E64" s="166"/>
      <c r="F64" s="166"/>
      <c r="G64" s="166"/>
      <c r="H64" s="241">
        <v>505.9</v>
      </c>
      <c r="I64" s="242"/>
    </row>
    <row r="65" spans="1:9" s="2" customFormat="1" x14ac:dyDescent="0.25">
      <c r="A65" s="54" t="s">
        <v>3</v>
      </c>
      <c r="B65" s="166" t="s">
        <v>57</v>
      </c>
      <c r="C65" s="166"/>
      <c r="D65" s="166"/>
      <c r="E65" s="166"/>
      <c r="F65" s="166"/>
      <c r="G65" s="166"/>
      <c r="H65" s="241">
        <v>0</v>
      </c>
      <c r="I65" s="242"/>
    </row>
    <row r="66" spans="1:9" s="2" customFormat="1" x14ac:dyDescent="0.25">
      <c r="A66" s="54" t="s">
        <v>5</v>
      </c>
      <c r="B66" s="166" t="s">
        <v>56</v>
      </c>
      <c r="C66" s="166"/>
      <c r="D66" s="166"/>
      <c r="E66" s="166"/>
      <c r="F66" s="166"/>
      <c r="G66" s="166"/>
      <c r="H66" s="241">
        <v>60.75</v>
      </c>
      <c r="I66" s="242"/>
    </row>
    <row r="67" spans="1:9" s="2" customFormat="1" x14ac:dyDescent="0.25">
      <c r="A67" s="54" t="s">
        <v>27</v>
      </c>
      <c r="B67" s="166" t="s">
        <v>20</v>
      </c>
      <c r="C67" s="166"/>
      <c r="D67" s="166"/>
      <c r="E67" s="166"/>
      <c r="F67" s="166"/>
      <c r="G67" s="166"/>
      <c r="H67" s="241">
        <v>4.6100000000000003</v>
      </c>
      <c r="I67" s="242"/>
    </row>
    <row r="68" spans="1:9" x14ac:dyDescent="0.25">
      <c r="A68" s="57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217" t="s">
        <v>62</v>
      </c>
      <c r="B69" s="218"/>
      <c r="C69" s="218"/>
      <c r="D69" s="218"/>
      <c r="E69" s="218"/>
      <c r="F69" s="218"/>
      <c r="G69" s="218"/>
      <c r="H69" s="219">
        <f>SUM(H63:I68)</f>
        <v>591.69179999999994</v>
      </c>
      <c r="I69" s="220"/>
    </row>
    <row r="70" spans="1:9" x14ac:dyDescent="0.25">
      <c r="A70" s="227"/>
      <c r="B70" s="228"/>
      <c r="C70" s="228"/>
      <c r="D70" s="228"/>
      <c r="E70" s="228"/>
      <c r="F70" s="228"/>
      <c r="G70" s="228"/>
      <c r="H70" s="228"/>
      <c r="I70" s="229"/>
    </row>
    <row r="71" spans="1:9" x14ac:dyDescent="0.25">
      <c r="A71" s="230" t="s">
        <v>79</v>
      </c>
      <c r="B71" s="231"/>
      <c r="C71" s="231"/>
      <c r="D71" s="231"/>
      <c r="E71" s="231"/>
      <c r="F71" s="231"/>
      <c r="G71" s="231"/>
      <c r="H71" s="231"/>
      <c r="I71" s="232"/>
    </row>
    <row r="72" spans="1:9" x14ac:dyDescent="0.25">
      <c r="A72" s="233" t="s">
        <v>21</v>
      </c>
      <c r="B72" s="234"/>
      <c r="C72" s="234"/>
      <c r="D72" s="234"/>
      <c r="E72" s="234"/>
      <c r="F72" s="234"/>
      <c r="G72" s="234"/>
      <c r="H72" s="234" t="s">
        <v>67</v>
      </c>
      <c r="I72" s="235"/>
    </row>
    <row r="73" spans="1:9" x14ac:dyDescent="0.25">
      <c r="A73" s="221" t="s">
        <v>45</v>
      </c>
      <c r="B73" s="222"/>
      <c r="C73" s="222"/>
      <c r="D73" s="222"/>
      <c r="E73" s="222"/>
      <c r="F73" s="222"/>
      <c r="G73" s="222"/>
      <c r="H73" s="96" t="s">
        <v>9</v>
      </c>
      <c r="I73" s="58" t="s">
        <v>24</v>
      </c>
    </row>
    <row r="74" spans="1:9" x14ac:dyDescent="0.25">
      <c r="A74" s="62" t="s">
        <v>80</v>
      </c>
      <c r="B74" s="184" t="s">
        <v>81</v>
      </c>
      <c r="C74" s="185"/>
      <c r="D74" s="185"/>
      <c r="E74" s="185"/>
      <c r="F74" s="185"/>
      <c r="G74" s="186"/>
      <c r="H74" s="16">
        <f>H46</f>
        <v>0.19440000000000002</v>
      </c>
      <c r="I74" s="59">
        <f>I46</f>
        <v>322.60096799999997</v>
      </c>
    </row>
    <row r="75" spans="1:9" x14ac:dyDescent="0.25">
      <c r="A75" s="62" t="s">
        <v>82</v>
      </c>
      <c r="B75" s="184" t="s">
        <v>83</v>
      </c>
      <c r="C75" s="185"/>
      <c r="D75" s="185"/>
      <c r="E75" s="185"/>
      <c r="F75" s="185"/>
      <c r="G75" s="186"/>
      <c r="H75" s="16">
        <f>H59</f>
        <v>0.36928400000000006</v>
      </c>
      <c r="I75" s="59">
        <f>I59</f>
        <v>731.94709534691196</v>
      </c>
    </row>
    <row r="76" spans="1:9" x14ac:dyDescent="0.25">
      <c r="A76" s="62" t="s">
        <v>84</v>
      </c>
      <c r="B76" s="184" t="s">
        <v>85</v>
      </c>
      <c r="C76" s="185"/>
      <c r="D76" s="185"/>
      <c r="E76" s="185"/>
      <c r="F76" s="185"/>
      <c r="G76" s="186"/>
      <c r="H76" s="11"/>
      <c r="I76" s="59">
        <f>H69</f>
        <v>591.69179999999994</v>
      </c>
    </row>
    <row r="77" spans="1:9" x14ac:dyDescent="0.25">
      <c r="A77" s="217" t="s">
        <v>62</v>
      </c>
      <c r="B77" s="218"/>
      <c r="C77" s="218"/>
      <c r="D77" s="218"/>
      <c r="E77" s="218"/>
      <c r="F77" s="218"/>
      <c r="G77" s="218"/>
      <c r="H77" s="11"/>
      <c r="I77" s="60">
        <f>SUM(I74:I76)</f>
        <v>1646.239863346912</v>
      </c>
    </row>
    <row r="78" spans="1:9" ht="16.5" thickBot="1" x14ac:dyDescent="0.3">
      <c r="A78" s="243"/>
      <c r="B78" s="244"/>
      <c r="C78" s="244"/>
      <c r="D78" s="244"/>
      <c r="E78" s="244"/>
      <c r="F78" s="244"/>
      <c r="G78" s="244"/>
      <c r="H78" s="244"/>
      <c r="I78" s="245"/>
    </row>
    <row r="79" spans="1:9" ht="16.5" thickBot="1" x14ac:dyDescent="0.3">
      <c r="A79" s="191" t="s">
        <v>86</v>
      </c>
      <c r="B79" s="192"/>
      <c r="C79" s="192"/>
      <c r="D79" s="192"/>
      <c r="E79" s="192"/>
      <c r="F79" s="192"/>
      <c r="G79" s="192"/>
      <c r="H79" s="192"/>
      <c r="I79" s="193"/>
    </row>
    <row r="80" spans="1:9" x14ac:dyDescent="0.25">
      <c r="A80" s="181" t="s">
        <v>21</v>
      </c>
      <c r="B80" s="182"/>
      <c r="C80" s="182"/>
      <c r="D80" s="182"/>
      <c r="E80" s="182"/>
      <c r="F80" s="182"/>
      <c r="G80" s="182"/>
      <c r="H80" s="182" t="s">
        <v>67</v>
      </c>
      <c r="I80" s="183"/>
    </row>
    <row r="81" spans="1:32" x14ac:dyDescent="0.25">
      <c r="A81" s="221" t="s">
        <v>45</v>
      </c>
      <c r="B81" s="222"/>
      <c r="C81" s="222"/>
      <c r="D81" s="222"/>
      <c r="E81" s="222"/>
      <c r="F81" s="222"/>
      <c r="G81" s="222"/>
      <c r="H81" s="96" t="s">
        <v>9</v>
      </c>
      <c r="I81" s="58" t="s">
        <v>24</v>
      </c>
    </row>
    <row r="82" spans="1:32" x14ac:dyDescent="0.25">
      <c r="A82" s="56" t="s">
        <v>0</v>
      </c>
      <c r="B82" s="223" t="s">
        <v>25</v>
      </c>
      <c r="C82" s="223"/>
      <c r="D82" s="223"/>
      <c r="E82" s="223"/>
      <c r="F82" s="223"/>
      <c r="G82" s="223"/>
      <c r="H82" s="12">
        <v>4.1999999999999997E-3</v>
      </c>
      <c r="I82" s="59">
        <f>H82*$H$38</f>
        <v>6.9697739999999992</v>
      </c>
    </row>
    <row r="83" spans="1:32" x14ac:dyDescent="0.25">
      <c r="A83" s="56" t="s">
        <v>1</v>
      </c>
      <c r="B83" s="223" t="s">
        <v>36</v>
      </c>
      <c r="C83" s="223"/>
      <c r="D83" s="223"/>
      <c r="E83" s="223"/>
      <c r="F83" s="223"/>
      <c r="G83" s="223"/>
      <c r="H83" s="12">
        <v>2.9999999999999997E-4</v>
      </c>
      <c r="I83" s="59">
        <f t="shared" ref="I83:I87" si="1">H83*$H$38</f>
        <v>0.49784099999999998</v>
      </c>
    </row>
    <row r="84" spans="1:32" x14ac:dyDescent="0.25">
      <c r="A84" s="56" t="s">
        <v>3</v>
      </c>
      <c r="B84" s="223" t="s">
        <v>69</v>
      </c>
      <c r="C84" s="223"/>
      <c r="D84" s="223"/>
      <c r="E84" s="223"/>
      <c r="F84" s="223"/>
      <c r="G84" s="223"/>
      <c r="H84" s="12">
        <v>3.4799999999999998E-2</v>
      </c>
      <c r="I84" s="59">
        <f t="shared" si="1"/>
        <v>57.749555999999998</v>
      </c>
    </row>
    <row r="85" spans="1:32" x14ac:dyDescent="0.25">
      <c r="A85" s="56" t="s">
        <v>5</v>
      </c>
      <c r="B85" s="223" t="s">
        <v>26</v>
      </c>
      <c r="C85" s="223"/>
      <c r="D85" s="223"/>
      <c r="E85" s="223"/>
      <c r="F85" s="223"/>
      <c r="G85" s="223"/>
      <c r="H85" s="12">
        <v>1.9400000000000001E-2</v>
      </c>
      <c r="I85" s="59">
        <f t="shared" si="1"/>
        <v>32.193718000000004</v>
      </c>
    </row>
    <row r="86" spans="1:32" x14ac:dyDescent="0.25">
      <c r="A86" s="56" t="s">
        <v>27</v>
      </c>
      <c r="B86" s="246" t="s">
        <v>87</v>
      </c>
      <c r="C86" s="246"/>
      <c r="D86" s="246"/>
      <c r="E86" s="246"/>
      <c r="F86" s="246"/>
      <c r="G86" s="246"/>
      <c r="H86" s="12">
        <f>H85*H59</f>
        <v>7.1641096000000012E-3</v>
      </c>
      <c r="I86" s="59">
        <f t="shared" si="1"/>
        <v>11.888624957912002</v>
      </c>
    </row>
    <row r="87" spans="1:32" x14ac:dyDescent="0.25">
      <c r="A87" s="56" t="s">
        <v>28</v>
      </c>
      <c r="B87" s="223" t="s">
        <v>60</v>
      </c>
      <c r="C87" s="223"/>
      <c r="D87" s="223"/>
      <c r="E87" s="223"/>
      <c r="F87" s="223"/>
      <c r="G87" s="223"/>
      <c r="H87" s="119">
        <f>8%*40%*H85</f>
        <v>6.2080000000000002E-4</v>
      </c>
      <c r="I87" s="59">
        <f t="shared" si="1"/>
        <v>1.0301989760000001</v>
      </c>
    </row>
    <row r="88" spans="1:32" x14ac:dyDescent="0.25">
      <c r="A88" s="217" t="s">
        <v>62</v>
      </c>
      <c r="B88" s="218"/>
      <c r="C88" s="218"/>
      <c r="D88" s="218"/>
      <c r="E88" s="218"/>
      <c r="F88" s="218"/>
      <c r="G88" s="218"/>
      <c r="H88" s="17">
        <f>SUM(H82:H87)</f>
        <v>6.6484909600000003E-2</v>
      </c>
      <c r="I88" s="60">
        <f>SUM(I82:I87)</f>
        <v>110.32971293391199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247" t="s">
        <v>133</v>
      </c>
      <c r="B90" s="248"/>
      <c r="C90" s="248"/>
      <c r="D90" s="248"/>
      <c r="E90" s="248"/>
      <c r="F90" s="248"/>
      <c r="G90" s="248"/>
      <c r="H90" s="80"/>
      <c r="I90" s="81">
        <f>$I$88+$I$77+$H$38</f>
        <v>3416.0395762808239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91" t="s">
        <v>88</v>
      </c>
      <c r="B91" s="192"/>
      <c r="C91" s="192"/>
      <c r="D91" s="192"/>
      <c r="E91" s="192"/>
      <c r="F91" s="192"/>
      <c r="G91" s="192"/>
      <c r="H91" s="192"/>
      <c r="I91" s="19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49" t="s">
        <v>89</v>
      </c>
      <c r="B92" s="250"/>
      <c r="C92" s="250"/>
      <c r="D92" s="250"/>
      <c r="E92" s="250"/>
      <c r="F92" s="250"/>
      <c r="G92" s="250"/>
      <c r="H92" s="250"/>
      <c r="I92" s="25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33" t="s">
        <v>21</v>
      </c>
      <c r="B93" s="234"/>
      <c r="C93" s="234"/>
      <c r="D93" s="234"/>
      <c r="E93" s="234"/>
      <c r="F93" s="234"/>
      <c r="G93" s="234"/>
      <c r="H93" s="234" t="s">
        <v>67</v>
      </c>
      <c r="I93" s="23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21" t="s">
        <v>45</v>
      </c>
      <c r="B94" s="222"/>
      <c r="C94" s="222"/>
      <c r="D94" s="222"/>
      <c r="E94" s="222"/>
      <c r="F94" s="222"/>
      <c r="G94" s="222"/>
      <c r="H94" s="96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223" t="s">
        <v>90</v>
      </c>
      <c r="C95" s="223"/>
      <c r="D95" s="223"/>
      <c r="E95" s="223"/>
      <c r="F95" s="223"/>
      <c r="G95" s="223"/>
      <c r="H95" s="12">
        <v>9.2999999999999992E-3</v>
      </c>
      <c r="I95" s="59">
        <f>H95*I90</f>
        <v>31.769168059411658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223" t="s">
        <v>91</v>
      </c>
      <c r="C96" s="223"/>
      <c r="D96" s="223"/>
      <c r="E96" s="223"/>
      <c r="F96" s="223"/>
      <c r="G96" s="223"/>
      <c r="H96" s="12">
        <v>2.8E-3</v>
      </c>
      <c r="I96" s="59">
        <f>H96*I90</f>
        <v>9.564910813586307</v>
      </c>
    </row>
    <row r="97" spans="1:9" x14ac:dyDescent="0.25">
      <c r="A97" s="56" t="s">
        <v>3</v>
      </c>
      <c r="B97" s="223" t="s">
        <v>92</v>
      </c>
      <c r="C97" s="223"/>
      <c r="D97" s="223"/>
      <c r="E97" s="223"/>
      <c r="F97" s="223"/>
      <c r="G97" s="223"/>
      <c r="H97" s="12">
        <v>2.0000000000000001E-4</v>
      </c>
      <c r="I97" s="59">
        <f>H97*I90</f>
        <v>0.68320791525616487</v>
      </c>
    </row>
    <row r="98" spans="1:9" x14ac:dyDescent="0.25">
      <c r="A98" s="56" t="s">
        <v>5</v>
      </c>
      <c r="B98" s="223" t="s">
        <v>93</v>
      </c>
      <c r="C98" s="223"/>
      <c r="D98" s="223"/>
      <c r="E98" s="223"/>
      <c r="F98" s="223"/>
      <c r="G98" s="223"/>
      <c r="H98" s="12">
        <v>3.3E-3</v>
      </c>
      <c r="I98" s="59">
        <f>H98*I90</f>
        <v>11.272930601726719</v>
      </c>
    </row>
    <row r="99" spans="1:9" x14ac:dyDescent="0.25">
      <c r="A99" s="56" t="s">
        <v>27</v>
      </c>
      <c r="B99" s="223" t="s">
        <v>94</v>
      </c>
      <c r="C99" s="223"/>
      <c r="D99" s="223"/>
      <c r="E99" s="223"/>
      <c r="F99" s="223"/>
      <c r="G99" s="223"/>
      <c r="H99" s="12">
        <v>6.9999999999999999E-4</v>
      </c>
      <c r="I99" s="59">
        <f>H99*I90</f>
        <v>2.3912277033965768</v>
      </c>
    </row>
    <row r="100" spans="1:9" x14ac:dyDescent="0.25">
      <c r="A100" s="56" t="s">
        <v>28</v>
      </c>
      <c r="B100" s="223" t="s">
        <v>59</v>
      </c>
      <c r="C100" s="223"/>
      <c r="D100" s="223"/>
      <c r="E100" s="223"/>
      <c r="F100" s="223"/>
      <c r="G100" s="223"/>
      <c r="H100" s="12">
        <v>4.1999999999999997E-3</v>
      </c>
      <c r="I100" s="59">
        <f>H100*I90</f>
        <v>14.34736622037946</v>
      </c>
    </row>
    <row r="101" spans="1:9" x14ac:dyDescent="0.25">
      <c r="A101" s="217" t="s">
        <v>62</v>
      </c>
      <c r="B101" s="218"/>
      <c r="C101" s="218"/>
      <c r="D101" s="218"/>
      <c r="E101" s="218"/>
      <c r="F101" s="218"/>
      <c r="G101" s="218"/>
      <c r="H101" s="17">
        <f>SUM(H95:H100)</f>
        <v>2.0499999999999997E-2</v>
      </c>
      <c r="I101" s="60">
        <f>SUM(I95:I100)</f>
        <v>70.028811313756876</v>
      </c>
    </row>
    <row r="102" spans="1:9" x14ac:dyDescent="0.25">
      <c r="A102" s="252"/>
      <c r="B102" s="253"/>
      <c r="C102" s="253"/>
      <c r="D102" s="253"/>
      <c r="E102" s="253"/>
      <c r="F102" s="253"/>
      <c r="G102" s="253"/>
      <c r="H102" s="253"/>
      <c r="I102" s="254"/>
    </row>
    <row r="103" spans="1:9" x14ac:dyDescent="0.25">
      <c r="A103" s="230" t="s">
        <v>95</v>
      </c>
      <c r="B103" s="231"/>
      <c r="C103" s="231"/>
      <c r="D103" s="231"/>
      <c r="E103" s="231"/>
      <c r="F103" s="231"/>
      <c r="G103" s="231"/>
      <c r="H103" s="231"/>
      <c r="I103" s="232"/>
    </row>
    <row r="104" spans="1:9" x14ac:dyDescent="0.25">
      <c r="A104" s="233" t="s">
        <v>21</v>
      </c>
      <c r="B104" s="234"/>
      <c r="C104" s="234"/>
      <c r="D104" s="234"/>
      <c r="E104" s="234"/>
      <c r="F104" s="234"/>
      <c r="G104" s="234"/>
      <c r="H104" s="234" t="s">
        <v>67</v>
      </c>
      <c r="I104" s="235"/>
    </row>
    <row r="105" spans="1:9" x14ac:dyDescent="0.25">
      <c r="A105" s="221" t="s">
        <v>96</v>
      </c>
      <c r="B105" s="222"/>
      <c r="C105" s="222"/>
      <c r="D105" s="222"/>
      <c r="E105" s="222"/>
      <c r="F105" s="222"/>
      <c r="G105" s="222"/>
      <c r="H105" s="96" t="s">
        <v>9</v>
      </c>
      <c r="I105" s="58" t="s">
        <v>24</v>
      </c>
    </row>
    <row r="106" spans="1:9" s="2" customFormat="1" x14ac:dyDescent="0.25">
      <c r="A106" s="54" t="s">
        <v>0</v>
      </c>
      <c r="B106" s="166" t="s">
        <v>97</v>
      </c>
      <c r="C106" s="166"/>
      <c r="D106" s="166"/>
      <c r="E106" s="166"/>
      <c r="F106" s="166"/>
      <c r="G106" s="166"/>
      <c r="H106" s="5" t="s">
        <v>116</v>
      </c>
      <c r="I106" s="64">
        <f>H30/220*1.5*15</f>
        <v>169.71852272727273</v>
      </c>
    </row>
    <row r="107" spans="1:9" x14ac:dyDescent="0.25">
      <c r="A107" s="217" t="s">
        <v>62</v>
      </c>
      <c r="B107" s="218"/>
      <c r="C107" s="218"/>
      <c r="D107" s="218"/>
      <c r="E107" s="218"/>
      <c r="F107" s="218"/>
      <c r="G107" s="218"/>
      <c r="H107" s="96"/>
      <c r="I107" s="60">
        <f>SUM(I106)</f>
        <v>169.71852272727273</v>
      </c>
    </row>
    <row r="108" spans="1:9" x14ac:dyDescent="0.25">
      <c r="A108" s="252"/>
      <c r="B108" s="253"/>
      <c r="C108" s="253"/>
      <c r="D108" s="253"/>
      <c r="E108" s="253"/>
      <c r="F108" s="253"/>
      <c r="G108" s="253"/>
      <c r="H108" s="253"/>
      <c r="I108" s="254"/>
    </row>
    <row r="109" spans="1:9" x14ac:dyDescent="0.25">
      <c r="A109" s="230" t="s">
        <v>139</v>
      </c>
      <c r="B109" s="231"/>
      <c r="C109" s="231"/>
      <c r="D109" s="231"/>
      <c r="E109" s="231"/>
      <c r="F109" s="231"/>
      <c r="G109" s="231"/>
      <c r="H109" s="231"/>
      <c r="I109" s="232"/>
    </row>
    <row r="110" spans="1:9" x14ac:dyDescent="0.25">
      <c r="A110" s="217" t="s">
        <v>21</v>
      </c>
      <c r="B110" s="218"/>
      <c r="C110" s="218"/>
      <c r="D110" s="218"/>
      <c r="E110" s="218"/>
      <c r="F110" s="218"/>
      <c r="G110" s="218"/>
      <c r="H110" s="234" t="s">
        <v>67</v>
      </c>
      <c r="I110" s="235"/>
    </row>
    <row r="111" spans="1:9" x14ac:dyDescent="0.25">
      <c r="A111" s="221" t="s">
        <v>45</v>
      </c>
      <c r="B111" s="222"/>
      <c r="C111" s="222"/>
      <c r="D111" s="222"/>
      <c r="E111" s="222"/>
      <c r="F111" s="222"/>
      <c r="G111" s="222"/>
      <c r="H111" s="96" t="s">
        <v>9</v>
      </c>
      <c r="I111" s="58" t="s">
        <v>24</v>
      </c>
    </row>
    <row r="112" spans="1:9" x14ac:dyDescent="0.25">
      <c r="A112" s="56" t="s">
        <v>37</v>
      </c>
      <c r="B112" s="184" t="s">
        <v>98</v>
      </c>
      <c r="C112" s="185"/>
      <c r="D112" s="185"/>
      <c r="E112" s="185"/>
      <c r="F112" s="185"/>
      <c r="G112" s="186"/>
      <c r="H112" s="16">
        <f>H101</f>
        <v>2.0499999999999997E-2</v>
      </c>
      <c r="I112" s="65">
        <f>I101</f>
        <v>70.028811313756876</v>
      </c>
    </row>
    <row r="113" spans="1:32" x14ac:dyDescent="0.25">
      <c r="A113" s="56" t="s">
        <v>38</v>
      </c>
      <c r="B113" s="184" t="s">
        <v>52</v>
      </c>
      <c r="C113" s="185"/>
      <c r="D113" s="185"/>
      <c r="E113" s="185"/>
      <c r="F113" s="185"/>
      <c r="G113" s="186"/>
      <c r="H113" s="11"/>
      <c r="I113" s="65">
        <f>I107</f>
        <v>169.71852272727273</v>
      </c>
    </row>
    <row r="114" spans="1:32" x14ac:dyDescent="0.25">
      <c r="A114" s="210" t="s">
        <v>62</v>
      </c>
      <c r="B114" s="211"/>
      <c r="C114" s="211"/>
      <c r="D114" s="211"/>
      <c r="E114" s="211"/>
      <c r="F114" s="211"/>
      <c r="G114" s="212"/>
      <c r="H114" s="96"/>
      <c r="I114" s="66">
        <f>SUM(I112:I113)</f>
        <v>239.7473340410296</v>
      </c>
    </row>
    <row r="115" spans="1:32" ht="16.5" thickBot="1" x14ac:dyDescent="0.3">
      <c r="A115" s="255"/>
      <c r="B115" s="256"/>
      <c r="C115" s="256"/>
      <c r="D115" s="256"/>
      <c r="E115" s="256"/>
      <c r="F115" s="256"/>
      <c r="G115" s="256"/>
      <c r="H115" s="256"/>
      <c r="I115" s="257"/>
    </row>
    <row r="116" spans="1:32" ht="16.5" thickBot="1" x14ac:dyDescent="0.3">
      <c r="A116" s="191" t="s">
        <v>99</v>
      </c>
      <c r="B116" s="192"/>
      <c r="C116" s="192"/>
      <c r="D116" s="192"/>
      <c r="E116" s="192"/>
      <c r="F116" s="192"/>
      <c r="G116" s="192"/>
      <c r="H116" s="192"/>
      <c r="I116" s="193"/>
    </row>
    <row r="117" spans="1:32" x14ac:dyDescent="0.25">
      <c r="A117" s="181" t="s">
        <v>21</v>
      </c>
      <c r="B117" s="182"/>
      <c r="C117" s="182"/>
      <c r="D117" s="182"/>
      <c r="E117" s="182"/>
      <c r="F117" s="182"/>
      <c r="G117" s="182"/>
      <c r="H117" s="182" t="s">
        <v>67</v>
      </c>
      <c r="I117" s="183"/>
    </row>
    <row r="118" spans="1:32" x14ac:dyDescent="0.25">
      <c r="A118" s="56" t="s">
        <v>0</v>
      </c>
      <c r="B118" s="223" t="s">
        <v>58</v>
      </c>
      <c r="C118" s="223"/>
      <c r="D118" s="223"/>
      <c r="E118" s="223"/>
      <c r="F118" s="223"/>
      <c r="G118" s="223"/>
      <c r="H118" s="236">
        <v>21.83</v>
      </c>
      <c r="I118" s="237"/>
    </row>
    <row r="119" spans="1:32" x14ac:dyDescent="0.25">
      <c r="A119" s="56" t="s">
        <v>1</v>
      </c>
      <c r="B119" s="223" t="s">
        <v>100</v>
      </c>
      <c r="C119" s="223"/>
      <c r="D119" s="223"/>
      <c r="E119" s="223"/>
      <c r="F119" s="223"/>
      <c r="G119" s="223"/>
      <c r="H119" s="236"/>
      <c r="I119" s="237"/>
    </row>
    <row r="120" spans="1:32" x14ac:dyDescent="0.25">
      <c r="A120" s="56" t="s">
        <v>3</v>
      </c>
      <c r="B120" s="223" t="s">
        <v>101</v>
      </c>
      <c r="C120" s="223"/>
      <c r="D120" s="223"/>
      <c r="E120" s="223"/>
      <c r="F120" s="223"/>
      <c r="G120" s="223"/>
      <c r="H120" s="236"/>
      <c r="I120" s="237"/>
    </row>
    <row r="121" spans="1:32" x14ac:dyDescent="0.25">
      <c r="A121" s="56" t="s">
        <v>5</v>
      </c>
      <c r="B121" s="223" t="s">
        <v>66</v>
      </c>
      <c r="C121" s="223"/>
      <c r="D121" s="223"/>
      <c r="E121" s="223"/>
      <c r="F121" s="223"/>
      <c r="G121" s="223"/>
      <c r="H121" s="236">
        <v>3.87</v>
      </c>
      <c r="I121" s="237"/>
    </row>
    <row r="122" spans="1:32" x14ac:dyDescent="0.25">
      <c r="A122" s="210" t="s">
        <v>62</v>
      </c>
      <c r="B122" s="211"/>
      <c r="C122" s="211"/>
      <c r="D122" s="211"/>
      <c r="E122" s="211"/>
      <c r="F122" s="211"/>
      <c r="G122" s="212"/>
      <c r="H122" s="219">
        <f>SUM(H118:I121)</f>
        <v>25.7</v>
      </c>
      <c r="I122" s="220"/>
    </row>
    <row r="123" spans="1:32" x14ac:dyDescent="0.25">
      <c r="A123" s="98"/>
      <c r="B123" s="211"/>
      <c r="C123" s="211"/>
      <c r="D123" s="211"/>
      <c r="E123" s="211"/>
      <c r="F123" s="211"/>
      <c r="G123" s="211"/>
      <c r="H123" s="211"/>
      <c r="I123" s="214"/>
    </row>
    <row r="124" spans="1:32" s="18" customFormat="1" ht="16.5" thickBot="1" x14ac:dyDescent="0.3">
      <c r="A124" s="247" t="s">
        <v>134</v>
      </c>
      <c r="B124" s="248"/>
      <c r="C124" s="248"/>
      <c r="D124" s="248"/>
      <c r="E124" s="248"/>
      <c r="F124" s="248"/>
      <c r="G124" s="248"/>
      <c r="H124" s="80"/>
      <c r="I124" s="81">
        <f>$I$88+$I$77+$H$38+$I$114+$H$122</f>
        <v>3681.4869103218534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91" t="s">
        <v>102</v>
      </c>
      <c r="B125" s="192"/>
      <c r="C125" s="192"/>
      <c r="D125" s="192"/>
      <c r="E125" s="192"/>
      <c r="F125" s="192"/>
      <c r="G125" s="192"/>
      <c r="H125" s="192"/>
      <c r="I125" s="193"/>
    </row>
    <row r="126" spans="1:32" x14ac:dyDescent="0.25">
      <c r="A126" s="306" t="s">
        <v>21</v>
      </c>
      <c r="B126" s="150"/>
      <c r="C126" s="150"/>
      <c r="D126" s="150"/>
      <c r="E126" s="150"/>
      <c r="F126" s="150"/>
      <c r="G126" s="150"/>
      <c r="H126" s="150" t="s">
        <v>67</v>
      </c>
      <c r="I126" s="151"/>
    </row>
    <row r="127" spans="1:32" x14ac:dyDescent="0.25">
      <c r="A127" s="138" t="s">
        <v>45</v>
      </c>
      <c r="B127" s="139"/>
      <c r="C127" s="139"/>
      <c r="D127" s="139"/>
      <c r="E127" s="139"/>
      <c r="F127" s="139"/>
      <c r="G127" s="139"/>
      <c r="H127" s="19" t="s">
        <v>9</v>
      </c>
      <c r="I127" s="69" t="s">
        <v>24</v>
      </c>
    </row>
    <row r="128" spans="1:32" x14ac:dyDescent="0.25">
      <c r="A128" s="70" t="s">
        <v>0</v>
      </c>
      <c r="B128" s="273" t="s">
        <v>103</v>
      </c>
      <c r="C128" s="274"/>
      <c r="D128" s="274"/>
      <c r="E128" s="274"/>
      <c r="F128" s="274"/>
      <c r="G128" s="275"/>
      <c r="H128" s="14">
        <v>8.9999999999999993E-3</v>
      </c>
      <c r="I128" s="97">
        <f>H128*$I$124</f>
        <v>33.133382192896676</v>
      </c>
    </row>
    <row r="129" spans="1:32" x14ac:dyDescent="0.25">
      <c r="A129" s="70" t="s">
        <v>1</v>
      </c>
      <c r="B129" s="273" t="s">
        <v>17</v>
      </c>
      <c r="C129" s="274"/>
      <c r="D129" s="274"/>
      <c r="E129" s="274"/>
      <c r="F129" s="274"/>
      <c r="G129" s="275"/>
      <c r="H129" s="14">
        <v>0.01</v>
      </c>
      <c r="I129" s="97">
        <f>H129*($I$128+$I$124)</f>
        <v>37.146202925147499</v>
      </c>
    </row>
    <row r="130" spans="1:32" x14ac:dyDescent="0.25">
      <c r="A130" s="71" t="s">
        <v>3</v>
      </c>
      <c r="B130" s="273" t="s">
        <v>127</v>
      </c>
      <c r="C130" s="281"/>
      <c r="D130" s="281"/>
      <c r="E130" s="281"/>
      <c r="F130" s="281"/>
      <c r="G130" s="282"/>
      <c r="H130" s="14">
        <v>3.6700000000000003E-2</v>
      </c>
      <c r="I130" s="72">
        <f>(SUM($I$124+$I$128+$I$129)*H130)/(100%-(SUM($H$130:$H$132)))</f>
        <v>152.09304140356153</v>
      </c>
    </row>
    <row r="131" spans="1:32" x14ac:dyDescent="0.25">
      <c r="A131" s="71"/>
      <c r="B131" s="300" t="s">
        <v>126</v>
      </c>
      <c r="C131" s="301"/>
      <c r="D131" s="301"/>
      <c r="E131" s="301"/>
      <c r="F131" s="301"/>
      <c r="G131" s="302"/>
      <c r="H131" s="20">
        <v>8.0000000000000002E-3</v>
      </c>
      <c r="I131" s="72">
        <f>(SUM($I$124+$I$128+$I$129)*H131)/(100%-(SUM($H$130:$H$132)))</f>
        <v>33.153796491239568</v>
      </c>
    </row>
    <row r="132" spans="1:32" x14ac:dyDescent="0.25">
      <c r="A132" s="71" t="s">
        <v>5</v>
      </c>
      <c r="B132" s="303" t="s">
        <v>125</v>
      </c>
      <c r="C132" s="304"/>
      <c r="D132" s="304"/>
      <c r="E132" s="304"/>
      <c r="F132" s="304"/>
      <c r="G132" s="305"/>
      <c r="H132" s="21">
        <v>0.05</v>
      </c>
      <c r="I132" s="72">
        <f>(SUM($I$124+$I$128+$I$129)*H132)/(100%-(SUM($H$130:$H$132)))</f>
        <v>207.2112280702473</v>
      </c>
    </row>
    <row r="133" spans="1:32" x14ac:dyDescent="0.25">
      <c r="A133" s="217" t="s">
        <v>62</v>
      </c>
      <c r="B133" s="218"/>
      <c r="C133" s="218"/>
      <c r="D133" s="218"/>
      <c r="E133" s="218"/>
      <c r="F133" s="218"/>
      <c r="G133" s="218"/>
      <c r="H133" s="22">
        <f>SUM(H128:H132)</f>
        <v>0.11370000000000001</v>
      </c>
      <c r="I133" s="73">
        <f>SUM(I128:I132)</f>
        <v>462.7376510830926</v>
      </c>
    </row>
    <row r="134" spans="1:32" ht="16.5" thickBot="1" x14ac:dyDescent="0.3">
      <c r="A134" s="266" t="s">
        <v>135</v>
      </c>
      <c r="B134" s="267"/>
      <c r="C134" s="267"/>
      <c r="D134" s="267"/>
      <c r="E134" s="267"/>
      <c r="F134" s="267"/>
      <c r="G134" s="268"/>
      <c r="H134" s="82">
        <f>(H128+100%)*(H129+100%)/(100%-(SUM(H130:H132)))-100%</f>
        <v>0.12569314039544888</v>
      </c>
      <c r="I134" s="83">
        <f>H134*SUM($I$124)</f>
        <v>462.73765108309203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269" t="s">
        <v>104</v>
      </c>
      <c r="B135" s="270"/>
      <c r="C135" s="270"/>
      <c r="D135" s="270"/>
      <c r="E135" s="270"/>
      <c r="F135" s="270"/>
      <c r="G135" s="270"/>
      <c r="H135" s="270"/>
      <c r="I135" s="271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272" t="s">
        <v>21</v>
      </c>
      <c r="B137" s="158"/>
      <c r="C137" s="158"/>
      <c r="D137" s="158"/>
      <c r="E137" s="158"/>
      <c r="F137" s="158"/>
      <c r="G137" s="158"/>
      <c r="H137" s="158" t="s">
        <v>67</v>
      </c>
      <c r="I137" s="159"/>
    </row>
    <row r="138" spans="1:32" x14ac:dyDescent="0.25">
      <c r="A138" s="74" t="s">
        <v>0</v>
      </c>
      <c r="B138" s="261" t="s">
        <v>106</v>
      </c>
      <c r="C138" s="262"/>
      <c r="D138" s="262"/>
      <c r="E138" s="262"/>
      <c r="F138" s="262"/>
      <c r="G138" s="263"/>
      <c r="H138" s="264">
        <f>H38</f>
        <v>1659.47</v>
      </c>
      <c r="I138" s="265"/>
    </row>
    <row r="139" spans="1:32" x14ac:dyDescent="0.25">
      <c r="A139" s="74" t="s">
        <v>1</v>
      </c>
      <c r="B139" s="261" t="s">
        <v>107</v>
      </c>
      <c r="C139" s="262"/>
      <c r="D139" s="262"/>
      <c r="E139" s="262"/>
      <c r="F139" s="262"/>
      <c r="G139" s="263"/>
      <c r="H139" s="264">
        <f>I77</f>
        <v>1646.239863346912</v>
      </c>
      <c r="I139" s="265"/>
    </row>
    <row r="140" spans="1:32" x14ac:dyDescent="0.25">
      <c r="A140" s="74" t="s">
        <v>3</v>
      </c>
      <c r="B140" s="261" t="s">
        <v>108</v>
      </c>
      <c r="C140" s="262"/>
      <c r="D140" s="262"/>
      <c r="E140" s="262"/>
      <c r="F140" s="262"/>
      <c r="G140" s="263"/>
      <c r="H140" s="264">
        <f>I88</f>
        <v>110.32971293391199</v>
      </c>
      <c r="I140" s="265"/>
    </row>
    <row r="141" spans="1:32" x14ac:dyDescent="0.25">
      <c r="A141" s="74" t="s">
        <v>5</v>
      </c>
      <c r="B141" s="261" t="s">
        <v>109</v>
      </c>
      <c r="C141" s="262"/>
      <c r="D141" s="262"/>
      <c r="E141" s="262"/>
      <c r="F141" s="262"/>
      <c r="G141" s="263"/>
      <c r="H141" s="264">
        <f>I114</f>
        <v>239.7473340410296</v>
      </c>
      <c r="I141" s="265"/>
    </row>
    <row r="142" spans="1:32" x14ac:dyDescent="0.25">
      <c r="A142" s="74" t="s">
        <v>27</v>
      </c>
      <c r="B142" s="261" t="s">
        <v>110</v>
      </c>
      <c r="C142" s="262"/>
      <c r="D142" s="262"/>
      <c r="E142" s="262"/>
      <c r="F142" s="262"/>
      <c r="G142" s="263"/>
      <c r="H142" s="264">
        <f>H122</f>
        <v>25.7</v>
      </c>
      <c r="I142" s="265"/>
    </row>
    <row r="143" spans="1:32" x14ac:dyDescent="0.25">
      <c r="A143" s="276" t="s">
        <v>117</v>
      </c>
      <c r="B143" s="277"/>
      <c r="C143" s="277"/>
      <c r="D143" s="277"/>
      <c r="E143" s="277"/>
      <c r="F143" s="277"/>
      <c r="G143" s="278"/>
      <c r="H143" s="279">
        <f>SUM(H138:I142)</f>
        <v>3681.4869103218539</v>
      </c>
      <c r="I143" s="280"/>
    </row>
    <row r="144" spans="1:32" ht="16.5" thickBot="1" x14ac:dyDescent="0.3">
      <c r="A144" s="87" t="s">
        <v>28</v>
      </c>
      <c r="B144" s="258" t="s">
        <v>111</v>
      </c>
      <c r="C144" s="258"/>
      <c r="D144" s="258"/>
      <c r="E144" s="258"/>
      <c r="F144" s="258"/>
      <c r="G144" s="258"/>
      <c r="H144" s="259">
        <f>I133</f>
        <v>462.7376510830926</v>
      </c>
      <c r="I144" s="260"/>
    </row>
    <row r="145" spans="1:32" ht="16.5" thickBot="1" x14ac:dyDescent="0.3">
      <c r="A145" s="89" t="s">
        <v>31</v>
      </c>
      <c r="B145" s="130" t="s">
        <v>196</v>
      </c>
      <c r="C145" s="131"/>
      <c r="D145" s="131"/>
      <c r="E145" s="131"/>
      <c r="F145" s="131"/>
      <c r="G145" s="131"/>
      <c r="H145" s="298">
        <f>H143+H144</f>
        <v>4144.2245614049461</v>
      </c>
      <c r="I145" s="299"/>
    </row>
    <row r="146" spans="1:32" ht="16.5" thickBot="1" x14ac:dyDescent="0.3">
      <c r="A146" s="88" t="s">
        <v>32</v>
      </c>
      <c r="B146" s="290" t="s">
        <v>136</v>
      </c>
      <c r="C146" s="290"/>
      <c r="D146" s="290"/>
      <c r="E146" s="290"/>
      <c r="F146" s="290"/>
      <c r="G146" s="290"/>
      <c r="H146" s="286">
        <f>$E$26</f>
        <v>2</v>
      </c>
      <c r="I146" s="287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0" t="s">
        <v>137</v>
      </c>
      <c r="C147" s="131"/>
      <c r="D147" s="131"/>
      <c r="E147" s="131"/>
      <c r="F147" s="131"/>
      <c r="G147" s="131"/>
      <c r="H147" s="288">
        <f>$H$145*$H$146</f>
        <v>8288.4491228098923</v>
      </c>
      <c r="I147" s="289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283" t="s">
        <v>206</v>
      </c>
      <c r="C150" s="284"/>
      <c r="D150" s="285"/>
      <c r="F150" s="9" t="s">
        <v>197</v>
      </c>
      <c r="G150" s="36"/>
      <c r="H150" s="37">
        <f>H145</f>
        <v>4144.2245614049461</v>
      </c>
      <c r="I150" s="116">
        <v>46.35</v>
      </c>
    </row>
    <row r="151" spans="1:32" s="1" customFormat="1" x14ac:dyDescent="0.25">
      <c r="F151" s="9" t="s">
        <v>200</v>
      </c>
      <c r="G151" s="36"/>
      <c r="H151" s="37">
        <v>4074.44</v>
      </c>
    </row>
    <row r="152" spans="1:32" s="1" customFormat="1" x14ac:dyDescent="0.25">
      <c r="F152" s="10" t="s">
        <v>199</v>
      </c>
      <c r="G152" s="39"/>
      <c r="H152" s="40">
        <f>H150-H151</f>
        <v>69.784561404946089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B145:G145"/>
    <mergeCell ref="H145:I145"/>
    <mergeCell ref="B146:G146"/>
    <mergeCell ref="H146:I146"/>
    <mergeCell ref="B147:G147"/>
    <mergeCell ref="H147:I147"/>
    <mergeCell ref="B150:D150"/>
    <mergeCell ref="H22:I22"/>
    <mergeCell ref="A27:I27"/>
    <mergeCell ref="A28:I28"/>
    <mergeCell ref="A39:I39"/>
    <mergeCell ref="A40:I40"/>
    <mergeCell ref="A41:I41"/>
    <mergeCell ref="A47:I47"/>
    <mergeCell ref="A48:I48"/>
    <mergeCell ref="A60:I60"/>
    <mergeCell ref="H143:I143"/>
    <mergeCell ref="H144:I144"/>
    <mergeCell ref="B141:G141"/>
    <mergeCell ref="H141:I141"/>
    <mergeCell ref="H142:I142"/>
    <mergeCell ref="B142:G142"/>
    <mergeCell ref="A143:G143"/>
    <mergeCell ref="B144:G144"/>
    <mergeCell ref="B139:G139"/>
    <mergeCell ref="H139:I139"/>
    <mergeCell ref="B140:G140"/>
    <mergeCell ref="H140:I140"/>
    <mergeCell ref="H137:I137"/>
    <mergeCell ref="B138:G138"/>
    <mergeCell ref="H138:I138"/>
    <mergeCell ref="A137:G137"/>
    <mergeCell ref="A133:G133"/>
    <mergeCell ref="B128:G128"/>
    <mergeCell ref="B129:G129"/>
    <mergeCell ref="B130:G130"/>
    <mergeCell ref="B131:G131"/>
    <mergeCell ref="A127:G127"/>
    <mergeCell ref="B132:G132"/>
    <mergeCell ref="A134:G134"/>
    <mergeCell ref="A135:I135"/>
    <mergeCell ref="A126:G126"/>
    <mergeCell ref="B121:G121"/>
    <mergeCell ref="H121:I121"/>
    <mergeCell ref="A122:G122"/>
    <mergeCell ref="H122:I122"/>
    <mergeCell ref="B123:I123"/>
    <mergeCell ref="A124:G124"/>
    <mergeCell ref="A125:I125"/>
    <mergeCell ref="H126:I126"/>
    <mergeCell ref="B119:G119"/>
    <mergeCell ref="H119:I119"/>
    <mergeCell ref="B120:G120"/>
    <mergeCell ref="H120:I120"/>
    <mergeCell ref="A117:G117"/>
    <mergeCell ref="H117:I117"/>
    <mergeCell ref="B118:G118"/>
    <mergeCell ref="H118:I118"/>
    <mergeCell ref="A111:G111"/>
    <mergeCell ref="B112:G112"/>
    <mergeCell ref="B113:G113"/>
    <mergeCell ref="A114:G114"/>
    <mergeCell ref="A105:G105"/>
    <mergeCell ref="B106:G106"/>
    <mergeCell ref="A107:G107"/>
    <mergeCell ref="A110:G110"/>
    <mergeCell ref="H110:I110"/>
    <mergeCell ref="A108:I108"/>
    <mergeCell ref="A109:I109"/>
    <mergeCell ref="A115:I115"/>
    <mergeCell ref="A116:I116"/>
    <mergeCell ref="B100:G100"/>
    <mergeCell ref="A101:G101"/>
    <mergeCell ref="A104:G104"/>
    <mergeCell ref="H104:I104"/>
    <mergeCell ref="A94:G94"/>
    <mergeCell ref="B95:G95"/>
    <mergeCell ref="B96:G96"/>
    <mergeCell ref="B97:G97"/>
    <mergeCell ref="B98:G98"/>
    <mergeCell ref="B99:G99"/>
    <mergeCell ref="A102:I102"/>
    <mergeCell ref="A103:I103"/>
    <mergeCell ref="A90:G90"/>
    <mergeCell ref="A93:G93"/>
    <mergeCell ref="H93:I93"/>
    <mergeCell ref="B83:G83"/>
    <mergeCell ref="B84:G84"/>
    <mergeCell ref="B85:G85"/>
    <mergeCell ref="B86:G86"/>
    <mergeCell ref="B87:G87"/>
    <mergeCell ref="A88:G88"/>
    <mergeCell ref="A91:I91"/>
    <mergeCell ref="A92:I92"/>
    <mergeCell ref="A80:G80"/>
    <mergeCell ref="H80:I80"/>
    <mergeCell ref="A81:G81"/>
    <mergeCell ref="B82:G82"/>
    <mergeCell ref="A73:G73"/>
    <mergeCell ref="B74:G74"/>
    <mergeCell ref="B75:G75"/>
    <mergeCell ref="B76:G76"/>
    <mergeCell ref="A77:G77"/>
    <mergeCell ref="A78:I78"/>
    <mergeCell ref="A79:I79"/>
    <mergeCell ref="A69:G69"/>
    <mergeCell ref="H69:I69"/>
    <mergeCell ref="A72:G72"/>
    <mergeCell ref="H72:I72"/>
    <mergeCell ref="B67:G67"/>
    <mergeCell ref="H67:I67"/>
    <mergeCell ref="B68:G68"/>
    <mergeCell ref="H68:I68"/>
    <mergeCell ref="A70:I70"/>
    <mergeCell ref="A71:I71"/>
    <mergeCell ref="B65:G65"/>
    <mergeCell ref="H65:I65"/>
    <mergeCell ref="B66:G66"/>
    <mergeCell ref="H66:I66"/>
    <mergeCell ref="B63:G63"/>
    <mergeCell ref="H63:I63"/>
    <mergeCell ref="B64:G64"/>
    <mergeCell ref="H64:I64"/>
    <mergeCell ref="A59:G59"/>
    <mergeCell ref="A62:G62"/>
    <mergeCell ref="H62:I62"/>
    <mergeCell ref="B53:G53"/>
    <mergeCell ref="B54:G54"/>
    <mergeCell ref="B55:G55"/>
    <mergeCell ref="B56:G56"/>
    <mergeCell ref="B57:G57"/>
    <mergeCell ref="B58:G58"/>
    <mergeCell ref="A61:I61"/>
    <mergeCell ref="A49:G49"/>
    <mergeCell ref="H49:I49"/>
    <mergeCell ref="A50:G50"/>
    <mergeCell ref="B51:G51"/>
    <mergeCell ref="B52:G52"/>
    <mergeCell ref="A43:G43"/>
    <mergeCell ref="B44:G44"/>
    <mergeCell ref="B45:G45"/>
    <mergeCell ref="A46:G46"/>
    <mergeCell ref="A42:G42"/>
    <mergeCell ref="H42:I42"/>
    <mergeCell ref="B37:G37"/>
    <mergeCell ref="H37:I37"/>
    <mergeCell ref="A38:G38"/>
    <mergeCell ref="H38:I38"/>
    <mergeCell ref="B35:G35"/>
    <mergeCell ref="H35:I35"/>
    <mergeCell ref="B36:G36"/>
    <mergeCell ref="H36:I36"/>
    <mergeCell ref="B33:G33"/>
    <mergeCell ref="H33:I33"/>
    <mergeCell ref="B34:G34"/>
    <mergeCell ref="H34:I34"/>
    <mergeCell ref="B31:G31"/>
    <mergeCell ref="H31:I31"/>
    <mergeCell ref="B32:G32"/>
    <mergeCell ref="H32:I32"/>
    <mergeCell ref="A29:G29"/>
    <mergeCell ref="H29:I29"/>
    <mergeCell ref="B30:G30"/>
    <mergeCell ref="H30:I30"/>
    <mergeCell ref="B26:D26"/>
    <mergeCell ref="E26:G26"/>
    <mergeCell ref="H26:I26"/>
    <mergeCell ref="B24:D24"/>
    <mergeCell ref="E24:G24"/>
    <mergeCell ref="H24:I24"/>
    <mergeCell ref="B25:D25"/>
    <mergeCell ref="E25:G25"/>
    <mergeCell ref="H25:I25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14:I14"/>
    <mergeCell ref="H15:I15"/>
    <mergeCell ref="H16:I16"/>
    <mergeCell ref="A6:D6"/>
    <mergeCell ref="A7:D7"/>
    <mergeCell ref="A8:D8"/>
    <mergeCell ref="C1:I1"/>
    <mergeCell ref="C2:I2"/>
    <mergeCell ref="C3:I3"/>
    <mergeCell ref="C4:I4"/>
    <mergeCell ref="A5:I5"/>
    <mergeCell ref="E6:I6"/>
    <mergeCell ref="E7:I7"/>
    <mergeCell ref="E8:I8"/>
    <mergeCell ref="A12:D12"/>
    <mergeCell ref="A9:D9"/>
    <mergeCell ref="A10:D10"/>
    <mergeCell ref="A11:D11"/>
    <mergeCell ref="E9:I9"/>
    <mergeCell ref="E10:I10"/>
    <mergeCell ref="E11:I11"/>
    <mergeCell ref="E12:I12"/>
    <mergeCell ref="H13:I13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27" zoomScaleNormal="100" workbookViewId="0">
      <selection activeCell="M9" sqref="M9:M10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132" t="s">
        <v>19</v>
      </c>
      <c r="D1" s="133"/>
      <c r="E1" s="133"/>
      <c r="F1" s="133"/>
      <c r="G1" s="133"/>
      <c r="H1" s="133"/>
      <c r="I1" s="134"/>
    </row>
    <row r="2" spans="1:9" ht="19.5" customHeight="1" x14ac:dyDescent="0.25">
      <c r="A2" s="47"/>
      <c r="B2" s="4"/>
      <c r="C2" s="135" t="s">
        <v>118</v>
      </c>
      <c r="D2" s="136"/>
      <c r="E2" s="136"/>
      <c r="F2" s="136"/>
      <c r="G2" s="136"/>
      <c r="H2" s="136"/>
      <c r="I2" s="137"/>
    </row>
    <row r="3" spans="1:9" ht="19.5" customHeight="1" x14ac:dyDescent="0.25">
      <c r="A3" s="47"/>
      <c r="B3" s="4"/>
      <c r="C3" s="135" t="s">
        <v>131</v>
      </c>
      <c r="D3" s="136"/>
      <c r="E3" s="136"/>
      <c r="F3" s="136"/>
      <c r="G3" s="136"/>
      <c r="H3" s="136"/>
      <c r="I3" s="137"/>
    </row>
    <row r="4" spans="1:9" ht="19.5" customHeight="1" thickBot="1" x14ac:dyDescent="0.3">
      <c r="A4" s="47"/>
      <c r="B4" s="4"/>
      <c r="C4" s="152" t="s">
        <v>71</v>
      </c>
      <c r="D4" s="153"/>
      <c r="E4" s="153"/>
      <c r="F4" s="153"/>
      <c r="G4" s="153"/>
      <c r="H4" s="153"/>
      <c r="I4" s="154"/>
    </row>
    <row r="5" spans="1:9" ht="18" customHeight="1" thickBot="1" x14ac:dyDescent="0.3">
      <c r="A5" s="155" t="s">
        <v>70</v>
      </c>
      <c r="B5" s="156"/>
      <c r="C5" s="156"/>
      <c r="D5" s="156"/>
      <c r="E5" s="156"/>
      <c r="F5" s="156"/>
      <c r="G5" s="156"/>
      <c r="H5" s="156"/>
      <c r="I5" s="157"/>
    </row>
    <row r="6" spans="1:9" x14ac:dyDescent="0.25">
      <c r="A6" s="148" t="s">
        <v>39</v>
      </c>
      <c r="B6" s="149"/>
      <c r="C6" s="149"/>
      <c r="D6" s="149"/>
      <c r="E6" s="150" t="s">
        <v>202</v>
      </c>
      <c r="F6" s="150"/>
      <c r="G6" s="150"/>
      <c r="H6" s="150"/>
      <c r="I6" s="151"/>
    </row>
    <row r="7" spans="1:9" x14ac:dyDescent="0.25">
      <c r="A7" s="142" t="s">
        <v>54</v>
      </c>
      <c r="B7" s="143"/>
      <c r="C7" s="143"/>
      <c r="D7" s="143"/>
      <c r="E7" s="144" t="s">
        <v>115</v>
      </c>
      <c r="F7" s="144"/>
      <c r="G7" s="144"/>
      <c r="H7" s="144"/>
      <c r="I7" s="145"/>
    </row>
    <row r="8" spans="1:9" x14ac:dyDescent="0.25">
      <c r="A8" s="138" t="s">
        <v>30</v>
      </c>
      <c r="B8" s="139"/>
      <c r="C8" s="139"/>
      <c r="D8" s="139"/>
      <c r="E8" s="140" t="s">
        <v>113</v>
      </c>
      <c r="F8" s="140"/>
      <c r="G8" s="140"/>
      <c r="H8" s="140"/>
      <c r="I8" s="141"/>
    </row>
    <row r="9" spans="1:9" x14ac:dyDescent="0.25">
      <c r="A9" s="142" t="s">
        <v>129</v>
      </c>
      <c r="B9" s="143"/>
      <c r="C9" s="143"/>
      <c r="D9" s="143"/>
      <c r="E9" s="144" t="s">
        <v>140</v>
      </c>
      <c r="F9" s="144"/>
      <c r="G9" s="144"/>
      <c r="H9" s="144"/>
      <c r="I9" s="145"/>
    </row>
    <row r="10" spans="1:9" x14ac:dyDescent="0.25">
      <c r="A10" s="138" t="s">
        <v>50</v>
      </c>
      <c r="B10" s="139"/>
      <c r="C10" s="139"/>
      <c r="D10" s="139"/>
      <c r="E10" s="146" t="s">
        <v>116</v>
      </c>
      <c r="F10" s="146"/>
      <c r="G10" s="146"/>
      <c r="H10" s="146"/>
      <c r="I10" s="147"/>
    </row>
    <row r="11" spans="1:9" x14ac:dyDescent="0.25">
      <c r="A11" s="142" t="s">
        <v>53</v>
      </c>
      <c r="B11" s="143"/>
      <c r="C11" s="143"/>
      <c r="D11" s="143"/>
      <c r="E11" s="144" t="s">
        <v>116</v>
      </c>
      <c r="F11" s="144"/>
      <c r="G11" s="144"/>
      <c r="H11" s="144"/>
      <c r="I11" s="145"/>
    </row>
    <row r="12" spans="1:9" x14ac:dyDescent="0.25">
      <c r="A12" s="138" t="s">
        <v>55</v>
      </c>
      <c r="B12" s="139"/>
      <c r="C12" s="139"/>
      <c r="D12" s="139"/>
      <c r="E12" s="158" t="s">
        <v>112</v>
      </c>
      <c r="F12" s="158"/>
      <c r="G12" s="158"/>
      <c r="H12" s="158"/>
      <c r="I12" s="159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291" t="s">
        <v>116</v>
      </c>
      <c r="I13" s="292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293" t="s">
        <v>116</v>
      </c>
      <c r="I14" s="294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295" t="s">
        <v>33</v>
      </c>
      <c r="I15" s="292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296" t="s">
        <v>203</v>
      </c>
      <c r="I16" s="297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175" t="s">
        <v>23</v>
      </c>
      <c r="C18" s="175"/>
      <c r="D18" s="175"/>
      <c r="E18" s="175"/>
      <c r="F18" s="175"/>
      <c r="G18" s="175"/>
      <c r="H18" s="176" t="s">
        <v>40</v>
      </c>
      <c r="I18" s="177"/>
    </row>
    <row r="19" spans="1:10" x14ac:dyDescent="0.25">
      <c r="A19" s="53" t="s">
        <v>1</v>
      </c>
      <c r="B19" s="178" t="s">
        <v>44</v>
      </c>
      <c r="C19" s="178"/>
      <c r="D19" s="178"/>
      <c r="E19" s="178"/>
      <c r="F19" s="178"/>
      <c r="G19" s="178"/>
      <c r="H19" s="179" t="s">
        <v>123</v>
      </c>
      <c r="I19" s="180"/>
    </row>
    <row r="20" spans="1:10" x14ac:dyDescent="0.25">
      <c r="A20" s="54" t="s">
        <v>3</v>
      </c>
      <c r="B20" s="166" t="s">
        <v>130</v>
      </c>
      <c r="C20" s="166"/>
      <c r="D20" s="166"/>
      <c r="E20" s="166"/>
      <c r="F20" s="166"/>
      <c r="G20" s="166"/>
      <c r="H20" s="167">
        <v>1621</v>
      </c>
      <c r="I20" s="168"/>
      <c r="J20" s="117"/>
    </row>
    <row r="21" spans="1:10" x14ac:dyDescent="0.25">
      <c r="A21" s="55" t="s">
        <v>5</v>
      </c>
      <c r="B21" s="169" t="s">
        <v>46</v>
      </c>
      <c r="C21" s="170"/>
      <c r="D21" s="170"/>
      <c r="E21" s="170"/>
      <c r="F21" s="170"/>
      <c r="G21" s="170"/>
      <c r="H21" s="171">
        <v>5114.1099999999997</v>
      </c>
      <c r="I21" s="172"/>
      <c r="J21" s="117"/>
    </row>
    <row r="22" spans="1:10" x14ac:dyDescent="0.25">
      <c r="A22" s="52" t="s">
        <v>27</v>
      </c>
      <c r="B22" s="175" t="s">
        <v>6</v>
      </c>
      <c r="C22" s="175"/>
      <c r="D22" s="175"/>
      <c r="E22" s="175"/>
      <c r="F22" s="175"/>
      <c r="G22" s="175"/>
      <c r="H22" s="173">
        <v>46023</v>
      </c>
      <c r="I22" s="174"/>
    </row>
    <row r="23" spans="1:10" x14ac:dyDescent="0.25">
      <c r="A23" s="53" t="s">
        <v>28</v>
      </c>
      <c r="B23" s="160" t="s">
        <v>29</v>
      </c>
      <c r="C23" s="160"/>
      <c r="D23" s="160"/>
      <c r="E23" s="160" t="s">
        <v>132</v>
      </c>
      <c r="F23" s="160"/>
      <c r="G23" s="160"/>
      <c r="H23" s="160" t="s">
        <v>51</v>
      </c>
      <c r="I23" s="161"/>
    </row>
    <row r="24" spans="1:10" x14ac:dyDescent="0.25">
      <c r="A24" s="52" t="s">
        <v>31</v>
      </c>
      <c r="B24" s="162">
        <v>0.06</v>
      </c>
      <c r="C24" s="162"/>
      <c r="D24" s="162"/>
      <c r="E24" s="163">
        <v>44</v>
      </c>
      <c r="F24" s="163"/>
      <c r="G24" s="163"/>
      <c r="H24" s="164">
        <v>4</v>
      </c>
      <c r="I24" s="165"/>
    </row>
    <row r="25" spans="1:10" x14ac:dyDescent="0.25">
      <c r="A25" s="53" t="s">
        <v>32</v>
      </c>
      <c r="B25" s="160" t="s">
        <v>49</v>
      </c>
      <c r="C25" s="160"/>
      <c r="D25" s="160"/>
      <c r="E25" s="160" t="s">
        <v>47</v>
      </c>
      <c r="F25" s="160"/>
      <c r="G25" s="160"/>
      <c r="H25" s="189" t="s">
        <v>48</v>
      </c>
      <c r="I25" s="190"/>
    </row>
    <row r="26" spans="1:10" x14ac:dyDescent="0.25">
      <c r="A26" s="52" t="s">
        <v>34</v>
      </c>
      <c r="B26" s="163" t="s">
        <v>18</v>
      </c>
      <c r="C26" s="163"/>
      <c r="D26" s="163"/>
      <c r="E26" s="163">
        <v>1</v>
      </c>
      <c r="F26" s="163"/>
      <c r="G26" s="163"/>
      <c r="H26" s="194">
        <v>1</v>
      </c>
      <c r="I26" s="195"/>
    </row>
    <row r="27" spans="1:10" ht="16.5" thickBot="1" x14ac:dyDescent="0.3">
      <c r="A27" s="196"/>
      <c r="B27" s="197"/>
      <c r="C27" s="197"/>
      <c r="D27" s="197"/>
      <c r="E27" s="197"/>
      <c r="F27" s="197"/>
      <c r="G27" s="197"/>
      <c r="H27" s="197"/>
      <c r="I27" s="198"/>
    </row>
    <row r="28" spans="1:10" ht="16.5" thickBot="1" x14ac:dyDescent="0.3">
      <c r="A28" s="191" t="s">
        <v>72</v>
      </c>
      <c r="B28" s="192"/>
      <c r="C28" s="192"/>
      <c r="D28" s="192"/>
      <c r="E28" s="192"/>
      <c r="F28" s="192"/>
      <c r="G28" s="192"/>
      <c r="H28" s="192"/>
      <c r="I28" s="193"/>
    </row>
    <row r="29" spans="1:10" x14ac:dyDescent="0.25">
      <c r="A29" s="181" t="s">
        <v>21</v>
      </c>
      <c r="B29" s="182"/>
      <c r="C29" s="182"/>
      <c r="D29" s="182"/>
      <c r="E29" s="182"/>
      <c r="F29" s="182"/>
      <c r="G29" s="182"/>
      <c r="H29" s="182" t="s">
        <v>67</v>
      </c>
      <c r="I29" s="183"/>
    </row>
    <row r="30" spans="1:10" x14ac:dyDescent="0.25">
      <c r="A30" s="56" t="s">
        <v>0</v>
      </c>
      <c r="B30" s="184" t="s">
        <v>7</v>
      </c>
      <c r="C30" s="185"/>
      <c r="D30" s="185"/>
      <c r="E30" s="185"/>
      <c r="F30" s="185"/>
      <c r="G30" s="186"/>
      <c r="H30" s="187">
        <f>H21</f>
        <v>5114.1099999999997</v>
      </c>
      <c r="I30" s="188"/>
    </row>
    <row r="31" spans="1:10" x14ac:dyDescent="0.25">
      <c r="A31" s="57" t="s">
        <v>1</v>
      </c>
      <c r="B31" s="199" t="s">
        <v>41</v>
      </c>
      <c r="C31" s="200"/>
      <c r="D31" s="200"/>
      <c r="E31" s="200"/>
      <c r="F31" s="200"/>
      <c r="G31" s="201"/>
      <c r="H31" s="187"/>
      <c r="I31" s="188"/>
    </row>
    <row r="32" spans="1:10" x14ac:dyDescent="0.25">
      <c r="A32" s="56" t="s">
        <v>3</v>
      </c>
      <c r="B32" s="184" t="s">
        <v>114</v>
      </c>
      <c r="C32" s="185"/>
      <c r="D32" s="185"/>
      <c r="E32" s="185"/>
      <c r="F32" s="185"/>
      <c r="G32" s="186"/>
      <c r="H32" s="205">
        <v>0</v>
      </c>
      <c r="I32" s="206"/>
    </row>
    <row r="33" spans="1:9" x14ac:dyDescent="0.25">
      <c r="A33" s="57" t="s">
        <v>5</v>
      </c>
      <c r="B33" s="199" t="s">
        <v>42</v>
      </c>
      <c r="C33" s="200"/>
      <c r="D33" s="200"/>
      <c r="E33" s="200"/>
      <c r="F33" s="200"/>
      <c r="G33" s="201"/>
      <c r="H33" s="187"/>
      <c r="I33" s="188"/>
    </row>
    <row r="34" spans="1:9" x14ac:dyDescent="0.25">
      <c r="A34" s="57" t="s">
        <v>27</v>
      </c>
      <c r="B34" s="199" t="s">
        <v>63</v>
      </c>
      <c r="C34" s="200"/>
      <c r="D34" s="200"/>
      <c r="E34" s="200"/>
      <c r="F34" s="200"/>
      <c r="G34" s="201"/>
      <c r="H34" s="187"/>
      <c r="I34" s="188"/>
    </row>
    <row r="35" spans="1:9" x14ac:dyDescent="0.25">
      <c r="A35" s="57" t="s">
        <v>28</v>
      </c>
      <c r="B35" s="199" t="s">
        <v>43</v>
      </c>
      <c r="C35" s="200"/>
      <c r="D35" s="200"/>
      <c r="E35" s="200"/>
      <c r="F35" s="200"/>
      <c r="G35" s="201"/>
      <c r="H35" s="187"/>
      <c r="I35" s="188"/>
    </row>
    <row r="36" spans="1:9" x14ac:dyDescent="0.25">
      <c r="A36" s="54" t="s">
        <v>31</v>
      </c>
      <c r="B36" s="202" t="s">
        <v>64</v>
      </c>
      <c r="C36" s="203"/>
      <c r="D36" s="203"/>
      <c r="E36" s="203"/>
      <c r="F36" s="203"/>
      <c r="G36" s="204"/>
      <c r="H36" s="187"/>
      <c r="I36" s="188"/>
    </row>
    <row r="37" spans="1:9" x14ac:dyDescent="0.25">
      <c r="A37" s="54" t="s">
        <v>32</v>
      </c>
      <c r="B37" s="202" t="s">
        <v>61</v>
      </c>
      <c r="C37" s="203"/>
      <c r="D37" s="203"/>
      <c r="E37" s="203"/>
      <c r="F37" s="203"/>
      <c r="G37" s="204"/>
      <c r="H37" s="215"/>
      <c r="I37" s="216"/>
    </row>
    <row r="38" spans="1:9" x14ac:dyDescent="0.25">
      <c r="A38" s="217" t="s">
        <v>62</v>
      </c>
      <c r="B38" s="218"/>
      <c r="C38" s="218"/>
      <c r="D38" s="218"/>
      <c r="E38" s="218"/>
      <c r="F38" s="218"/>
      <c r="G38" s="218"/>
      <c r="H38" s="219">
        <f>SUM(H30:H37)</f>
        <v>5114.1099999999997</v>
      </c>
      <c r="I38" s="220"/>
    </row>
    <row r="39" spans="1:9" ht="16.5" thickBot="1" x14ac:dyDescent="0.3">
      <c r="A39" s="196"/>
      <c r="B39" s="197"/>
      <c r="C39" s="197"/>
      <c r="D39" s="197"/>
      <c r="E39" s="197"/>
      <c r="F39" s="197"/>
      <c r="G39" s="197"/>
      <c r="H39" s="197"/>
      <c r="I39" s="198"/>
    </row>
    <row r="40" spans="1:9" ht="16.5" thickBot="1" x14ac:dyDescent="0.3">
      <c r="A40" s="191" t="s">
        <v>73</v>
      </c>
      <c r="B40" s="192"/>
      <c r="C40" s="192"/>
      <c r="D40" s="192"/>
      <c r="E40" s="192"/>
      <c r="F40" s="192"/>
      <c r="G40" s="192"/>
      <c r="H40" s="192"/>
      <c r="I40" s="193"/>
    </row>
    <row r="41" spans="1:9" x14ac:dyDescent="0.25">
      <c r="A41" s="207" t="s">
        <v>74</v>
      </c>
      <c r="B41" s="208"/>
      <c r="C41" s="208"/>
      <c r="D41" s="208"/>
      <c r="E41" s="208"/>
      <c r="F41" s="208"/>
      <c r="G41" s="208"/>
      <c r="H41" s="208"/>
      <c r="I41" s="209"/>
    </row>
    <row r="42" spans="1:9" x14ac:dyDescent="0.25">
      <c r="A42" s="210" t="s">
        <v>21</v>
      </c>
      <c r="B42" s="211"/>
      <c r="C42" s="211"/>
      <c r="D42" s="211"/>
      <c r="E42" s="211"/>
      <c r="F42" s="211"/>
      <c r="G42" s="212"/>
      <c r="H42" s="213" t="s">
        <v>67</v>
      </c>
      <c r="I42" s="214"/>
    </row>
    <row r="43" spans="1:9" x14ac:dyDescent="0.25">
      <c r="A43" s="224" t="s">
        <v>45</v>
      </c>
      <c r="B43" s="225"/>
      <c r="C43" s="225"/>
      <c r="D43" s="225"/>
      <c r="E43" s="225"/>
      <c r="F43" s="225"/>
      <c r="G43" s="226"/>
      <c r="H43" s="23" t="s">
        <v>9</v>
      </c>
      <c r="I43" s="58" t="s">
        <v>24</v>
      </c>
    </row>
    <row r="44" spans="1:9" x14ac:dyDescent="0.25">
      <c r="A44" s="56" t="s">
        <v>0</v>
      </c>
      <c r="B44" s="202" t="s">
        <v>75</v>
      </c>
      <c r="C44" s="203"/>
      <c r="D44" s="203"/>
      <c r="E44" s="203"/>
      <c r="F44" s="203"/>
      <c r="G44" s="204"/>
      <c r="H44" s="12">
        <v>8.3299999999999999E-2</v>
      </c>
      <c r="I44" s="59">
        <f>H44*($H$38)</f>
        <v>426.00536299999999</v>
      </c>
    </row>
    <row r="45" spans="1:9" x14ac:dyDescent="0.25">
      <c r="A45" s="56" t="s">
        <v>1</v>
      </c>
      <c r="B45" s="202" t="s">
        <v>76</v>
      </c>
      <c r="C45" s="203"/>
      <c r="D45" s="203"/>
      <c r="E45" s="203"/>
      <c r="F45" s="203"/>
      <c r="G45" s="204"/>
      <c r="H45" s="12">
        <v>0.1111</v>
      </c>
      <c r="I45" s="59">
        <f>H45*($H$38)</f>
        <v>568.17762099999993</v>
      </c>
    </row>
    <row r="46" spans="1:9" x14ac:dyDescent="0.25">
      <c r="A46" s="217" t="s">
        <v>62</v>
      </c>
      <c r="B46" s="218"/>
      <c r="C46" s="218"/>
      <c r="D46" s="218"/>
      <c r="E46" s="218"/>
      <c r="F46" s="218"/>
      <c r="G46" s="218"/>
      <c r="H46" s="13">
        <f>SUM(H44:H45)</f>
        <v>0.19440000000000002</v>
      </c>
      <c r="I46" s="60">
        <f>SUM(I44:I45)</f>
        <v>994.18298399999992</v>
      </c>
    </row>
    <row r="47" spans="1:9" x14ac:dyDescent="0.25">
      <c r="A47" s="227"/>
      <c r="B47" s="228"/>
      <c r="C47" s="228"/>
      <c r="D47" s="228"/>
      <c r="E47" s="228"/>
      <c r="F47" s="228"/>
      <c r="G47" s="228"/>
      <c r="H47" s="228"/>
      <c r="I47" s="229"/>
    </row>
    <row r="48" spans="1:9" x14ac:dyDescent="0.25">
      <c r="A48" s="230" t="s">
        <v>77</v>
      </c>
      <c r="B48" s="231"/>
      <c r="C48" s="231"/>
      <c r="D48" s="231"/>
      <c r="E48" s="231"/>
      <c r="F48" s="231"/>
      <c r="G48" s="231"/>
      <c r="H48" s="231"/>
      <c r="I48" s="232"/>
    </row>
    <row r="49" spans="1:32" x14ac:dyDescent="0.25">
      <c r="A49" s="210" t="s">
        <v>21</v>
      </c>
      <c r="B49" s="211"/>
      <c r="C49" s="211"/>
      <c r="D49" s="211"/>
      <c r="E49" s="211"/>
      <c r="F49" s="211"/>
      <c r="G49" s="212"/>
      <c r="H49" s="213" t="s">
        <v>67</v>
      </c>
      <c r="I49" s="214"/>
    </row>
    <row r="50" spans="1:32" x14ac:dyDescent="0.25">
      <c r="A50" s="221" t="s">
        <v>45</v>
      </c>
      <c r="B50" s="222"/>
      <c r="C50" s="222"/>
      <c r="D50" s="222"/>
      <c r="E50" s="222"/>
      <c r="F50" s="222"/>
      <c r="G50" s="222"/>
      <c r="H50" s="23" t="s">
        <v>9</v>
      </c>
      <c r="I50" s="58" t="s">
        <v>24</v>
      </c>
    </row>
    <row r="51" spans="1:32" x14ac:dyDescent="0.25">
      <c r="A51" s="56" t="s">
        <v>0</v>
      </c>
      <c r="B51" s="223" t="s">
        <v>10</v>
      </c>
      <c r="C51" s="223"/>
      <c r="D51" s="223"/>
      <c r="E51" s="223"/>
      <c r="F51" s="223"/>
      <c r="G51" s="223"/>
      <c r="H51" s="14">
        <v>0.2</v>
      </c>
      <c r="I51" s="67">
        <f>H51*($I$46+$H$38)</f>
        <v>1221.6585967999999</v>
      </c>
    </row>
    <row r="52" spans="1:32" x14ac:dyDescent="0.25">
      <c r="A52" s="56" t="s">
        <v>1</v>
      </c>
      <c r="B52" s="223" t="s">
        <v>11</v>
      </c>
      <c r="C52" s="223"/>
      <c r="D52" s="223"/>
      <c r="E52" s="223"/>
      <c r="F52" s="223"/>
      <c r="G52" s="223"/>
      <c r="H52" s="14">
        <v>1.4999999999999999E-2</v>
      </c>
      <c r="I52" s="67">
        <f t="shared" ref="I52:I58" si="0">H52*($I$46+$H$38)</f>
        <v>91.624394759999987</v>
      </c>
    </row>
    <row r="53" spans="1:32" x14ac:dyDescent="0.25">
      <c r="A53" s="56" t="s">
        <v>3</v>
      </c>
      <c r="B53" s="223" t="s">
        <v>12</v>
      </c>
      <c r="C53" s="223"/>
      <c r="D53" s="223"/>
      <c r="E53" s="223"/>
      <c r="F53" s="223"/>
      <c r="G53" s="223"/>
      <c r="H53" s="14">
        <v>0.01</v>
      </c>
      <c r="I53" s="67">
        <f t="shared" si="0"/>
        <v>61.082929839999998</v>
      </c>
    </row>
    <row r="54" spans="1:32" x14ac:dyDescent="0.25">
      <c r="A54" s="56" t="s">
        <v>5</v>
      </c>
      <c r="B54" s="223" t="s">
        <v>13</v>
      </c>
      <c r="C54" s="223"/>
      <c r="D54" s="223"/>
      <c r="E54" s="223"/>
      <c r="F54" s="223"/>
      <c r="G54" s="223"/>
      <c r="H54" s="14">
        <v>2E-3</v>
      </c>
      <c r="I54" s="67">
        <f t="shared" si="0"/>
        <v>12.216585968</v>
      </c>
    </row>
    <row r="55" spans="1:32" x14ac:dyDescent="0.25">
      <c r="A55" s="56" t="s">
        <v>27</v>
      </c>
      <c r="B55" s="223" t="s">
        <v>14</v>
      </c>
      <c r="C55" s="223"/>
      <c r="D55" s="223"/>
      <c r="E55" s="223"/>
      <c r="F55" s="223"/>
      <c r="G55" s="223"/>
      <c r="H55" s="14">
        <v>2.5000000000000001E-2</v>
      </c>
      <c r="I55" s="67">
        <f t="shared" si="0"/>
        <v>152.70732459999999</v>
      </c>
    </row>
    <row r="56" spans="1:32" x14ac:dyDescent="0.25">
      <c r="A56" s="56" t="s">
        <v>28</v>
      </c>
      <c r="B56" s="223" t="s">
        <v>16</v>
      </c>
      <c r="C56" s="223"/>
      <c r="D56" s="223"/>
      <c r="E56" s="223"/>
      <c r="F56" s="223"/>
      <c r="G56" s="223"/>
      <c r="H56" s="14">
        <v>6.0000000000000001E-3</v>
      </c>
      <c r="I56" s="67">
        <f t="shared" si="0"/>
        <v>36.649757903999998</v>
      </c>
    </row>
    <row r="57" spans="1:32" s="2" customFormat="1" x14ac:dyDescent="0.25">
      <c r="A57" s="54" t="s">
        <v>31</v>
      </c>
      <c r="B57" s="166" t="s">
        <v>204</v>
      </c>
      <c r="C57" s="166"/>
      <c r="D57" s="166"/>
      <c r="E57" s="166"/>
      <c r="F57" s="166"/>
      <c r="G57" s="166"/>
      <c r="H57" s="126">
        <v>3.1283999999999999E-2</v>
      </c>
      <c r="I57" s="101">
        <f t="shared" si="0"/>
        <v>191.09183771145598</v>
      </c>
    </row>
    <row r="58" spans="1:32" x14ac:dyDescent="0.25">
      <c r="A58" s="56" t="s">
        <v>32</v>
      </c>
      <c r="B58" s="223" t="s">
        <v>15</v>
      </c>
      <c r="C58" s="223"/>
      <c r="D58" s="223"/>
      <c r="E58" s="223"/>
      <c r="F58" s="223"/>
      <c r="G58" s="223"/>
      <c r="H58" s="14">
        <v>0.08</v>
      </c>
      <c r="I58" s="67">
        <f t="shared" si="0"/>
        <v>488.66343871999999</v>
      </c>
    </row>
    <row r="59" spans="1:32" x14ac:dyDescent="0.25">
      <c r="A59" s="217" t="s">
        <v>62</v>
      </c>
      <c r="B59" s="218"/>
      <c r="C59" s="218"/>
      <c r="D59" s="218"/>
      <c r="E59" s="218"/>
      <c r="F59" s="218"/>
      <c r="G59" s="218"/>
      <c r="H59" s="15">
        <f>SUM(H51:H58)</f>
        <v>0.36928400000000006</v>
      </c>
      <c r="I59" s="61">
        <f>SUM(I51:I58)</f>
        <v>2255.6948663034559</v>
      </c>
    </row>
    <row r="60" spans="1:32" x14ac:dyDescent="0.25">
      <c r="A60" s="227"/>
      <c r="B60" s="228"/>
      <c r="C60" s="228"/>
      <c r="D60" s="228"/>
      <c r="E60" s="228"/>
      <c r="F60" s="228"/>
      <c r="G60" s="228"/>
      <c r="H60" s="228"/>
      <c r="I60" s="229"/>
    </row>
    <row r="61" spans="1:32" x14ac:dyDescent="0.25">
      <c r="A61" s="230" t="s">
        <v>78</v>
      </c>
      <c r="B61" s="231"/>
      <c r="C61" s="231"/>
      <c r="D61" s="231"/>
      <c r="E61" s="231"/>
      <c r="F61" s="231"/>
      <c r="G61" s="231"/>
      <c r="H61" s="231"/>
      <c r="I61" s="232"/>
    </row>
    <row r="62" spans="1:32" x14ac:dyDescent="0.25">
      <c r="A62" s="233" t="s">
        <v>21</v>
      </c>
      <c r="B62" s="234"/>
      <c r="C62" s="234"/>
      <c r="D62" s="234"/>
      <c r="E62" s="234"/>
      <c r="F62" s="234"/>
      <c r="G62" s="234"/>
      <c r="H62" s="234" t="s">
        <v>67</v>
      </c>
      <c r="I62" s="235"/>
    </row>
    <row r="63" spans="1:32" x14ac:dyDescent="0.25">
      <c r="A63" s="56" t="s">
        <v>0</v>
      </c>
      <c r="B63" s="223" t="s">
        <v>8</v>
      </c>
      <c r="C63" s="223"/>
      <c r="D63" s="223"/>
      <c r="E63" s="223"/>
      <c r="F63" s="223"/>
      <c r="G63" s="223"/>
      <c r="H63" s="241">
        <v>0</v>
      </c>
      <c r="I63" s="242"/>
      <c r="AE63" s="3"/>
      <c r="AF63" s="3"/>
    </row>
    <row r="64" spans="1:32" s="2" customFormat="1" x14ac:dyDescent="0.25">
      <c r="A64" s="56" t="s">
        <v>1</v>
      </c>
      <c r="B64" s="166" t="s">
        <v>35</v>
      </c>
      <c r="C64" s="166"/>
      <c r="D64" s="166"/>
      <c r="E64" s="166"/>
      <c r="F64" s="166"/>
      <c r="G64" s="166"/>
      <c r="H64" s="241">
        <v>505.99</v>
      </c>
      <c r="I64" s="242"/>
    </row>
    <row r="65" spans="1:9" x14ac:dyDescent="0.25">
      <c r="A65" s="54" t="s">
        <v>3</v>
      </c>
      <c r="B65" s="166" t="s">
        <v>57</v>
      </c>
      <c r="C65" s="166"/>
      <c r="D65" s="166"/>
      <c r="E65" s="166"/>
      <c r="F65" s="166"/>
      <c r="G65" s="166"/>
      <c r="H65" s="241">
        <v>0</v>
      </c>
      <c r="I65" s="242"/>
    </row>
    <row r="66" spans="1:9" s="2" customFormat="1" x14ac:dyDescent="0.25">
      <c r="A66" s="56" t="s">
        <v>5</v>
      </c>
      <c r="B66" s="166" t="s">
        <v>56</v>
      </c>
      <c r="C66" s="166"/>
      <c r="D66" s="166"/>
      <c r="E66" s="166"/>
      <c r="F66" s="166"/>
      <c r="G66" s="166"/>
      <c r="H66" s="241">
        <v>60.75</v>
      </c>
      <c r="I66" s="242"/>
    </row>
    <row r="67" spans="1:9" s="2" customFormat="1" x14ac:dyDescent="0.25">
      <c r="A67" s="56" t="s">
        <v>27</v>
      </c>
      <c r="B67" s="166" t="s">
        <v>20</v>
      </c>
      <c r="C67" s="166"/>
      <c r="D67" s="166"/>
      <c r="E67" s="166"/>
      <c r="F67" s="166"/>
      <c r="G67" s="166"/>
      <c r="H67" s="241">
        <v>4.6100000000000003</v>
      </c>
      <c r="I67" s="242"/>
    </row>
    <row r="68" spans="1:9" x14ac:dyDescent="0.25">
      <c r="A68" s="57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217" t="s">
        <v>62</v>
      </c>
      <c r="B69" s="218"/>
      <c r="C69" s="218"/>
      <c r="D69" s="218"/>
      <c r="E69" s="218"/>
      <c r="F69" s="218"/>
      <c r="G69" s="218"/>
      <c r="H69" s="219">
        <f>SUM(H63:I68)</f>
        <v>571.35</v>
      </c>
      <c r="I69" s="220"/>
    </row>
    <row r="70" spans="1:9" x14ac:dyDescent="0.25">
      <c r="A70" s="227"/>
      <c r="B70" s="228"/>
      <c r="C70" s="228"/>
      <c r="D70" s="228"/>
      <c r="E70" s="228"/>
      <c r="F70" s="228"/>
      <c r="G70" s="228"/>
      <c r="H70" s="228"/>
      <c r="I70" s="229"/>
    </row>
    <row r="71" spans="1:9" x14ac:dyDescent="0.25">
      <c r="A71" s="230" t="s">
        <v>79</v>
      </c>
      <c r="B71" s="231"/>
      <c r="C71" s="231"/>
      <c r="D71" s="231"/>
      <c r="E71" s="231"/>
      <c r="F71" s="231"/>
      <c r="G71" s="231"/>
      <c r="H71" s="231"/>
      <c r="I71" s="232"/>
    </row>
    <row r="72" spans="1:9" x14ac:dyDescent="0.25">
      <c r="A72" s="233" t="s">
        <v>21</v>
      </c>
      <c r="B72" s="234"/>
      <c r="C72" s="234"/>
      <c r="D72" s="234"/>
      <c r="E72" s="234"/>
      <c r="F72" s="234"/>
      <c r="G72" s="234"/>
      <c r="H72" s="234" t="s">
        <v>67</v>
      </c>
      <c r="I72" s="235"/>
    </row>
    <row r="73" spans="1:9" x14ac:dyDescent="0.25">
      <c r="A73" s="221" t="s">
        <v>45</v>
      </c>
      <c r="B73" s="222"/>
      <c r="C73" s="222"/>
      <c r="D73" s="222"/>
      <c r="E73" s="222"/>
      <c r="F73" s="222"/>
      <c r="G73" s="222"/>
      <c r="H73" s="23" t="s">
        <v>9</v>
      </c>
      <c r="I73" s="58" t="s">
        <v>24</v>
      </c>
    </row>
    <row r="74" spans="1:9" x14ac:dyDescent="0.25">
      <c r="A74" s="62" t="s">
        <v>80</v>
      </c>
      <c r="B74" s="184" t="s">
        <v>81</v>
      </c>
      <c r="C74" s="185"/>
      <c r="D74" s="185"/>
      <c r="E74" s="185"/>
      <c r="F74" s="185"/>
      <c r="G74" s="186"/>
      <c r="H74" s="16">
        <f>H46</f>
        <v>0.19440000000000002</v>
      </c>
      <c r="I74" s="59">
        <f>I46</f>
        <v>994.18298399999992</v>
      </c>
    </row>
    <row r="75" spans="1:9" x14ac:dyDescent="0.25">
      <c r="A75" s="62" t="s">
        <v>82</v>
      </c>
      <c r="B75" s="184" t="s">
        <v>83</v>
      </c>
      <c r="C75" s="185"/>
      <c r="D75" s="185"/>
      <c r="E75" s="185"/>
      <c r="F75" s="185"/>
      <c r="G75" s="186"/>
      <c r="H75" s="16">
        <f>H59</f>
        <v>0.36928400000000006</v>
      </c>
      <c r="I75" s="59">
        <f>I59</f>
        <v>2255.6948663034559</v>
      </c>
    </row>
    <row r="76" spans="1:9" x14ac:dyDescent="0.25">
      <c r="A76" s="62" t="s">
        <v>84</v>
      </c>
      <c r="B76" s="184" t="s">
        <v>85</v>
      </c>
      <c r="C76" s="185"/>
      <c r="D76" s="185"/>
      <c r="E76" s="185"/>
      <c r="F76" s="185"/>
      <c r="G76" s="186"/>
      <c r="H76" s="11"/>
      <c r="I76" s="59">
        <f>H69</f>
        <v>571.35</v>
      </c>
    </row>
    <row r="77" spans="1:9" x14ac:dyDescent="0.25">
      <c r="A77" s="217" t="s">
        <v>62</v>
      </c>
      <c r="B77" s="218"/>
      <c r="C77" s="218"/>
      <c r="D77" s="218"/>
      <c r="E77" s="218"/>
      <c r="F77" s="218"/>
      <c r="G77" s="218"/>
      <c r="H77" s="11"/>
      <c r="I77" s="60">
        <f>SUM(I74:I76)</f>
        <v>3821.2278503034559</v>
      </c>
    </row>
    <row r="78" spans="1:9" ht="16.5" thickBot="1" x14ac:dyDescent="0.3">
      <c r="A78" s="243"/>
      <c r="B78" s="244"/>
      <c r="C78" s="244"/>
      <c r="D78" s="244"/>
      <c r="E78" s="244"/>
      <c r="F78" s="244"/>
      <c r="G78" s="244"/>
      <c r="H78" s="244"/>
      <c r="I78" s="245"/>
    </row>
    <row r="79" spans="1:9" ht="16.5" thickBot="1" x14ac:dyDescent="0.3">
      <c r="A79" s="191" t="s">
        <v>86</v>
      </c>
      <c r="B79" s="192"/>
      <c r="C79" s="192"/>
      <c r="D79" s="192"/>
      <c r="E79" s="192"/>
      <c r="F79" s="192"/>
      <c r="G79" s="192"/>
      <c r="H79" s="192"/>
      <c r="I79" s="193"/>
    </row>
    <row r="80" spans="1:9" x14ac:dyDescent="0.25">
      <c r="A80" s="181" t="s">
        <v>21</v>
      </c>
      <c r="B80" s="182"/>
      <c r="C80" s="182"/>
      <c r="D80" s="182"/>
      <c r="E80" s="182"/>
      <c r="F80" s="182"/>
      <c r="G80" s="182"/>
      <c r="H80" s="182" t="s">
        <v>67</v>
      </c>
      <c r="I80" s="183"/>
    </row>
    <row r="81" spans="1:32" x14ac:dyDescent="0.25">
      <c r="A81" s="221" t="s">
        <v>45</v>
      </c>
      <c r="B81" s="222"/>
      <c r="C81" s="222"/>
      <c r="D81" s="222"/>
      <c r="E81" s="222"/>
      <c r="F81" s="222"/>
      <c r="G81" s="222"/>
      <c r="H81" s="23" t="s">
        <v>9</v>
      </c>
      <c r="I81" s="58" t="s">
        <v>24</v>
      </c>
    </row>
    <row r="82" spans="1:32" x14ac:dyDescent="0.25">
      <c r="A82" s="56" t="s">
        <v>0</v>
      </c>
      <c r="B82" s="223" t="s">
        <v>25</v>
      </c>
      <c r="C82" s="223"/>
      <c r="D82" s="223"/>
      <c r="E82" s="223"/>
      <c r="F82" s="223"/>
      <c r="G82" s="223"/>
      <c r="H82" s="12">
        <v>4.1999999999999997E-3</v>
      </c>
      <c r="I82" s="59">
        <f>H82*$H$38</f>
        <v>21.479261999999999</v>
      </c>
    </row>
    <row r="83" spans="1:32" x14ac:dyDescent="0.25">
      <c r="A83" s="56" t="s">
        <v>1</v>
      </c>
      <c r="B83" s="223" t="s">
        <v>36</v>
      </c>
      <c r="C83" s="223"/>
      <c r="D83" s="223"/>
      <c r="E83" s="223"/>
      <c r="F83" s="223"/>
      <c r="G83" s="223"/>
      <c r="H83" s="12">
        <v>2.9999999999999997E-4</v>
      </c>
      <c r="I83" s="59">
        <f t="shared" ref="I83:I87" si="1">H83*$H$38</f>
        <v>1.5342329999999997</v>
      </c>
    </row>
    <row r="84" spans="1:32" x14ac:dyDescent="0.25">
      <c r="A84" s="56" t="s">
        <v>3</v>
      </c>
      <c r="B84" s="223" t="s">
        <v>69</v>
      </c>
      <c r="C84" s="223"/>
      <c r="D84" s="223"/>
      <c r="E84" s="223"/>
      <c r="F84" s="223"/>
      <c r="G84" s="223"/>
      <c r="H84" s="12">
        <v>3.4799999999999998E-2</v>
      </c>
      <c r="I84" s="59">
        <f t="shared" si="1"/>
        <v>177.97102799999999</v>
      </c>
    </row>
    <row r="85" spans="1:32" x14ac:dyDescent="0.25">
      <c r="A85" s="56" t="s">
        <v>5</v>
      </c>
      <c r="B85" s="223" t="s">
        <v>26</v>
      </c>
      <c r="C85" s="223"/>
      <c r="D85" s="223"/>
      <c r="E85" s="223"/>
      <c r="F85" s="223"/>
      <c r="G85" s="223"/>
      <c r="H85" s="12">
        <v>1.9400000000000001E-2</v>
      </c>
      <c r="I85" s="59">
        <f t="shared" si="1"/>
        <v>99.213734000000002</v>
      </c>
    </row>
    <row r="86" spans="1:32" x14ac:dyDescent="0.25">
      <c r="A86" s="56" t="s">
        <v>27</v>
      </c>
      <c r="B86" s="246" t="s">
        <v>87</v>
      </c>
      <c r="C86" s="246"/>
      <c r="D86" s="246"/>
      <c r="E86" s="246"/>
      <c r="F86" s="246"/>
      <c r="G86" s="246"/>
      <c r="H86" s="12">
        <f>H85*H59</f>
        <v>7.1641096000000012E-3</v>
      </c>
      <c r="I86" s="59">
        <f t="shared" si="1"/>
        <v>36.638044546456001</v>
      </c>
    </row>
    <row r="87" spans="1:32" x14ac:dyDescent="0.25">
      <c r="A87" s="56" t="s">
        <v>28</v>
      </c>
      <c r="B87" s="223" t="s">
        <v>60</v>
      </c>
      <c r="C87" s="223"/>
      <c r="D87" s="223"/>
      <c r="E87" s="223"/>
      <c r="F87" s="223"/>
      <c r="G87" s="223"/>
      <c r="H87" s="119">
        <f>8%*40%*H85</f>
        <v>6.2080000000000002E-4</v>
      </c>
      <c r="I87" s="59">
        <f t="shared" si="1"/>
        <v>3.1748394879999999</v>
      </c>
    </row>
    <row r="88" spans="1:32" x14ac:dyDescent="0.25">
      <c r="A88" s="217" t="s">
        <v>62</v>
      </c>
      <c r="B88" s="218"/>
      <c r="C88" s="218"/>
      <c r="D88" s="218"/>
      <c r="E88" s="218"/>
      <c r="F88" s="218"/>
      <c r="G88" s="218"/>
      <c r="H88" s="17">
        <f>SUM(H82:H87)</f>
        <v>6.6484909600000003E-2</v>
      </c>
      <c r="I88" s="60">
        <f>SUM(I82:I87)</f>
        <v>340.01114103445599</v>
      </c>
    </row>
    <row r="89" spans="1:32" x14ac:dyDescent="0.25">
      <c r="A89" s="63"/>
      <c r="B89" s="24"/>
      <c r="C89" s="24"/>
      <c r="D89" s="24"/>
      <c r="E89" s="24"/>
      <c r="F89" s="24"/>
      <c r="G89" s="25"/>
      <c r="H89" s="12"/>
      <c r="I89" s="59"/>
    </row>
    <row r="90" spans="1:32" s="18" customFormat="1" ht="16.5" thickBot="1" x14ac:dyDescent="0.3">
      <c r="A90" s="247" t="s">
        <v>133</v>
      </c>
      <c r="B90" s="248"/>
      <c r="C90" s="248"/>
      <c r="D90" s="248"/>
      <c r="E90" s="248"/>
      <c r="F90" s="248"/>
      <c r="G90" s="248"/>
      <c r="H90" s="80"/>
      <c r="I90" s="81">
        <f>$I$88+$I$77+$H$38</f>
        <v>9275.3489913379126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91" t="s">
        <v>88</v>
      </c>
      <c r="B91" s="192"/>
      <c r="C91" s="192"/>
      <c r="D91" s="192"/>
      <c r="E91" s="192"/>
      <c r="F91" s="192"/>
      <c r="G91" s="192"/>
      <c r="H91" s="192"/>
      <c r="I91" s="19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49" t="s">
        <v>89</v>
      </c>
      <c r="B92" s="250"/>
      <c r="C92" s="250"/>
      <c r="D92" s="250"/>
      <c r="E92" s="250"/>
      <c r="F92" s="250"/>
      <c r="G92" s="250"/>
      <c r="H92" s="250"/>
      <c r="I92" s="25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33" t="s">
        <v>21</v>
      </c>
      <c r="B93" s="234"/>
      <c r="C93" s="234"/>
      <c r="D93" s="234"/>
      <c r="E93" s="234"/>
      <c r="F93" s="234"/>
      <c r="G93" s="234"/>
      <c r="H93" s="234" t="s">
        <v>67</v>
      </c>
      <c r="I93" s="23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21" t="s">
        <v>45</v>
      </c>
      <c r="B94" s="222"/>
      <c r="C94" s="222"/>
      <c r="D94" s="222"/>
      <c r="E94" s="222"/>
      <c r="F94" s="222"/>
      <c r="G94" s="222"/>
      <c r="H94" s="23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223" t="s">
        <v>90</v>
      </c>
      <c r="C95" s="223"/>
      <c r="D95" s="223"/>
      <c r="E95" s="223"/>
      <c r="F95" s="223"/>
      <c r="G95" s="223"/>
      <c r="H95" s="12">
        <v>9.2999999999999992E-3</v>
      </c>
      <c r="I95" s="59">
        <f>H95*I90</f>
        <v>86.260745619442574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223" t="s">
        <v>91</v>
      </c>
      <c r="C96" s="223"/>
      <c r="D96" s="223"/>
      <c r="E96" s="223"/>
      <c r="F96" s="223"/>
      <c r="G96" s="223"/>
      <c r="H96" s="12">
        <v>2.8E-3</v>
      </c>
      <c r="I96" s="59">
        <f>H96*I90</f>
        <v>25.970977175746157</v>
      </c>
    </row>
    <row r="97" spans="1:9" x14ac:dyDescent="0.25">
      <c r="A97" s="56" t="s">
        <v>3</v>
      </c>
      <c r="B97" s="223" t="s">
        <v>92</v>
      </c>
      <c r="C97" s="223"/>
      <c r="D97" s="223"/>
      <c r="E97" s="223"/>
      <c r="F97" s="223"/>
      <c r="G97" s="223"/>
      <c r="H97" s="12">
        <v>2.0000000000000001E-4</v>
      </c>
      <c r="I97" s="59">
        <f>H97*I90</f>
        <v>1.8550697982675826</v>
      </c>
    </row>
    <row r="98" spans="1:9" x14ac:dyDescent="0.25">
      <c r="A98" s="56" t="s">
        <v>5</v>
      </c>
      <c r="B98" s="223" t="s">
        <v>93</v>
      </c>
      <c r="C98" s="223"/>
      <c r="D98" s="223"/>
      <c r="E98" s="223"/>
      <c r="F98" s="223"/>
      <c r="G98" s="223"/>
      <c r="H98" s="12">
        <v>3.3E-3</v>
      </c>
      <c r="I98" s="59">
        <f>H98*I90</f>
        <v>30.60865167141511</v>
      </c>
    </row>
    <row r="99" spans="1:9" x14ac:dyDescent="0.25">
      <c r="A99" s="56" t="s">
        <v>27</v>
      </c>
      <c r="B99" s="223" t="s">
        <v>94</v>
      </c>
      <c r="C99" s="223"/>
      <c r="D99" s="223"/>
      <c r="E99" s="223"/>
      <c r="F99" s="223"/>
      <c r="G99" s="223"/>
      <c r="H99" s="12">
        <v>6.9999999999999999E-4</v>
      </c>
      <c r="I99" s="59">
        <f>H99*I90</f>
        <v>6.4927442939365392</v>
      </c>
    </row>
    <row r="100" spans="1:9" x14ac:dyDescent="0.25">
      <c r="A100" s="56" t="s">
        <v>28</v>
      </c>
      <c r="B100" s="223" t="s">
        <v>59</v>
      </c>
      <c r="C100" s="223"/>
      <c r="D100" s="223"/>
      <c r="E100" s="223"/>
      <c r="F100" s="223"/>
      <c r="G100" s="223"/>
      <c r="H100" s="12">
        <v>4.1999999999999997E-3</v>
      </c>
      <c r="I100" s="59">
        <f>H100*I90</f>
        <v>38.956465763619228</v>
      </c>
    </row>
    <row r="101" spans="1:9" x14ac:dyDescent="0.25">
      <c r="A101" s="217" t="s">
        <v>62</v>
      </c>
      <c r="B101" s="218"/>
      <c r="C101" s="218"/>
      <c r="D101" s="218"/>
      <c r="E101" s="218"/>
      <c r="F101" s="218"/>
      <c r="G101" s="218"/>
      <c r="H101" s="17">
        <f>SUM(H95:H100)</f>
        <v>2.0499999999999997E-2</v>
      </c>
      <c r="I101" s="60">
        <f>SUM(I95:I100)</f>
        <v>190.14465432242719</v>
      </c>
    </row>
    <row r="102" spans="1:9" x14ac:dyDescent="0.25">
      <c r="A102" s="252"/>
      <c r="B102" s="253"/>
      <c r="C102" s="253"/>
      <c r="D102" s="253"/>
      <c r="E102" s="253"/>
      <c r="F102" s="253"/>
      <c r="G102" s="253"/>
      <c r="H102" s="253"/>
      <c r="I102" s="254"/>
    </row>
    <row r="103" spans="1:9" x14ac:dyDescent="0.25">
      <c r="A103" s="230" t="s">
        <v>95</v>
      </c>
      <c r="B103" s="231"/>
      <c r="C103" s="231"/>
      <c r="D103" s="231"/>
      <c r="E103" s="231"/>
      <c r="F103" s="231"/>
      <c r="G103" s="231"/>
      <c r="H103" s="231"/>
      <c r="I103" s="232"/>
    </row>
    <row r="104" spans="1:9" x14ac:dyDescent="0.25">
      <c r="A104" s="233" t="s">
        <v>21</v>
      </c>
      <c r="B104" s="234"/>
      <c r="C104" s="234"/>
      <c r="D104" s="234"/>
      <c r="E104" s="234"/>
      <c r="F104" s="234"/>
      <c r="G104" s="234"/>
      <c r="H104" s="234" t="s">
        <v>67</v>
      </c>
      <c r="I104" s="235"/>
    </row>
    <row r="105" spans="1:9" x14ac:dyDescent="0.25">
      <c r="A105" s="221" t="s">
        <v>96</v>
      </c>
      <c r="B105" s="222"/>
      <c r="C105" s="222"/>
      <c r="D105" s="222"/>
      <c r="E105" s="222"/>
      <c r="F105" s="222"/>
      <c r="G105" s="222"/>
      <c r="H105" s="23" t="s">
        <v>9</v>
      </c>
      <c r="I105" s="58" t="s">
        <v>24</v>
      </c>
    </row>
    <row r="106" spans="1:9" s="2" customFormat="1" x14ac:dyDescent="0.25">
      <c r="A106" s="54" t="s">
        <v>0</v>
      </c>
      <c r="B106" s="166" t="s">
        <v>97</v>
      </c>
      <c r="C106" s="166"/>
      <c r="D106" s="166"/>
      <c r="E106" s="166"/>
      <c r="F106" s="166"/>
      <c r="G106" s="166"/>
      <c r="H106" s="5" t="s">
        <v>116</v>
      </c>
      <c r="I106" s="64">
        <v>0</v>
      </c>
    </row>
    <row r="107" spans="1:9" x14ac:dyDescent="0.25">
      <c r="A107" s="217" t="s">
        <v>62</v>
      </c>
      <c r="B107" s="218"/>
      <c r="C107" s="218"/>
      <c r="D107" s="218"/>
      <c r="E107" s="218"/>
      <c r="F107" s="218"/>
      <c r="G107" s="218"/>
      <c r="H107" s="23"/>
      <c r="I107" s="60">
        <f>SUM(I106)</f>
        <v>0</v>
      </c>
    </row>
    <row r="108" spans="1:9" x14ac:dyDescent="0.25">
      <c r="A108" s="252"/>
      <c r="B108" s="253"/>
      <c r="C108" s="253"/>
      <c r="D108" s="253"/>
      <c r="E108" s="253"/>
      <c r="F108" s="253"/>
      <c r="G108" s="253"/>
      <c r="H108" s="253"/>
      <c r="I108" s="254"/>
    </row>
    <row r="109" spans="1:9" x14ac:dyDescent="0.25">
      <c r="A109" s="230" t="s">
        <v>139</v>
      </c>
      <c r="B109" s="231"/>
      <c r="C109" s="231"/>
      <c r="D109" s="231"/>
      <c r="E109" s="231"/>
      <c r="F109" s="231"/>
      <c r="G109" s="231"/>
      <c r="H109" s="231"/>
      <c r="I109" s="232"/>
    </row>
    <row r="110" spans="1:9" x14ac:dyDescent="0.25">
      <c r="A110" s="217" t="s">
        <v>21</v>
      </c>
      <c r="B110" s="218"/>
      <c r="C110" s="218"/>
      <c r="D110" s="218"/>
      <c r="E110" s="218"/>
      <c r="F110" s="218"/>
      <c r="G110" s="218"/>
      <c r="H110" s="234" t="s">
        <v>67</v>
      </c>
      <c r="I110" s="235"/>
    </row>
    <row r="111" spans="1:9" x14ac:dyDescent="0.25">
      <c r="A111" s="221" t="s">
        <v>45</v>
      </c>
      <c r="B111" s="222"/>
      <c r="C111" s="222"/>
      <c r="D111" s="222"/>
      <c r="E111" s="222"/>
      <c r="F111" s="222"/>
      <c r="G111" s="222"/>
      <c r="H111" s="23" t="s">
        <v>9</v>
      </c>
      <c r="I111" s="58" t="s">
        <v>24</v>
      </c>
    </row>
    <row r="112" spans="1:9" x14ac:dyDescent="0.25">
      <c r="A112" s="56" t="s">
        <v>37</v>
      </c>
      <c r="B112" s="184" t="s">
        <v>98</v>
      </c>
      <c r="C112" s="185"/>
      <c r="D112" s="185"/>
      <c r="E112" s="185"/>
      <c r="F112" s="185"/>
      <c r="G112" s="186"/>
      <c r="H112" s="16">
        <f>H101</f>
        <v>2.0499999999999997E-2</v>
      </c>
      <c r="I112" s="65">
        <f>I101</f>
        <v>190.14465432242719</v>
      </c>
    </row>
    <row r="113" spans="1:32" x14ac:dyDescent="0.25">
      <c r="A113" s="56" t="s">
        <v>38</v>
      </c>
      <c r="B113" s="184" t="s">
        <v>52</v>
      </c>
      <c r="C113" s="185"/>
      <c r="D113" s="185"/>
      <c r="E113" s="185"/>
      <c r="F113" s="185"/>
      <c r="G113" s="186"/>
      <c r="H113" s="11"/>
      <c r="I113" s="65">
        <f>I107</f>
        <v>0</v>
      </c>
    </row>
    <row r="114" spans="1:32" x14ac:dyDescent="0.25">
      <c r="A114" s="210" t="s">
        <v>62</v>
      </c>
      <c r="B114" s="211"/>
      <c r="C114" s="211"/>
      <c r="D114" s="211"/>
      <c r="E114" s="211"/>
      <c r="F114" s="211"/>
      <c r="G114" s="212"/>
      <c r="H114" s="23"/>
      <c r="I114" s="66">
        <f>SUM(I112:I113)</f>
        <v>190.14465432242719</v>
      </c>
    </row>
    <row r="115" spans="1:32" ht="16.5" thickBot="1" x14ac:dyDescent="0.3">
      <c r="A115" s="255"/>
      <c r="B115" s="256"/>
      <c r="C115" s="256"/>
      <c r="D115" s="256"/>
      <c r="E115" s="256"/>
      <c r="F115" s="256"/>
      <c r="G115" s="256"/>
      <c r="H115" s="256"/>
      <c r="I115" s="257"/>
    </row>
    <row r="116" spans="1:32" ht="16.5" thickBot="1" x14ac:dyDescent="0.3">
      <c r="A116" s="191" t="s">
        <v>99</v>
      </c>
      <c r="B116" s="192"/>
      <c r="C116" s="192"/>
      <c r="D116" s="192"/>
      <c r="E116" s="192"/>
      <c r="F116" s="192"/>
      <c r="G116" s="192"/>
      <c r="H116" s="192"/>
      <c r="I116" s="193"/>
    </row>
    <row r="117" spans="1:32" x14ac:dyDescent="0.25">
      <c r="A117" s="181" t="s">
        <v>21</v>
      </c>
      <c r="B117" s="182"/>
      <c r="C117" s="182"/>
      <c r="D117" s="182"/>
      <c r="E117" s="182"/>
      <c r="F117" s="182"/>
      <c r="G117" s="182"/>
      <c r="H117" s="182" t="s">
        <v>67</v>
      </c>
      <c r="I117" s="183"/>
    </row>
    <row r="118" spans="1:32" x14ac:dyDescent="0.25">
      <c r="A118" s="56" t="s">
        <v>0</v>
      </c>
      <c r="B118" s="223" t="s">
        <v>58</v>
      </c>
      <c r="C118" s="223"/>
      <c r="D118" s="223"/>
      <c r="E118" s="223"/>
      <c r="F118" s="223"/>
      <c r="G118" s="223"/>
      <c r="H118" s="236">
        <v>28.09</v>
      </c>
      <c r="I118" s="237"/>
    </row>
    <row r="119" spans="1:32" x14ac:dyDescent="0.25">
      <c r="A119" s="56" t="s">
        <v>1</v>
      </c>
      <c r="B119" s="223" t="s">
        <v>100</v>
      </c>
      <c r="C119" s="223"/>
      <c r="D119" s="223"/>
      <c r="E119" s="223"/>
      <c r="F119" s="223"/>
      <c r="G119" s="223"/>
      <c r="H119" s="236"/>
      <c r="I119" s="237"/>
    </row>
    <row r="120" spans="1:32" x14ac:dyDescent="0.25">
      <c r="A120" s="56" t="s">
        <v>3</v>
      </c>
      <c r="B120" s="223" t="s">
        <v>101</v>
      </c>
      <c r="C120" s="223"/>
      <c r="D120" s="223"/>
      <c r="E120" s="223"/>
      <c r="F120" s="223"/>
      <c r="G120" s="223"/>
      <c r="H120" s="236"/>
      <c r="I120" s="237"/>
    </row>
    <row r="121" spans="1:32" x14ac:dyDescent="0.25">
      <c r="A121" s="56" t="s">
        <v>5</v>
      </c>
      <c r="B121" s="223" t="s">
        <v>171</v>
      </c>
      <c r="C121" s="223"/>
      <c r="D121" s="223"/>
      <c r="E121" s="223"/>
      <c r="F121" s="223"/>
      <c r="G121" s="223"/>
      <c r="H121" s="236">
        <v>3.87</v>
      </c>
      <c r="I121" s="237"/>
    </row>
    <row r="122" spans="1:32" x14ac:dyDescent="0.25">
      <c r="A122" s="210" t="s">
        <v>62</v>
      </c>
      <c r="B122" s="211"/>
      <c r="C122" s="211"/>
      <c r="D122" s="211"/>
      <c r="E122" s="211"/>
      <c r="F122" s="211"/>
      <c r="G122" s="212"/>
      <c r="H122" s="219">
        <f>SUM(H118:I121)</f>
        <v>31.96</v>
      </c>
      <c r="I122" s="220"/>
    </row>
    <row r="123" spans="1:32" x14ac:dyDescent="0.25">
      <c r="A123" s="68"/>
      <c r="B123" s="211"/>
      <c r="C123" s="211"/>
      <c r="D123" s="211"/>
      <c r="E123" s="211"/>
      <c r="F123" s="211"/>
      <c r="G123" s="211"/>
      <c r="H123" s="211"/>
      <c r="I123" s="214"/>
    </row>
    <row r="124" spans="1:32" s="18" customFormat="1" ht="16.5" thickBot="1" x14ac:dyDescent="0.3">
      <c r="A124" s="247" t="s">
        <v>134</v>
      </c>
      <c r="B124" s="248"/>
      <c r="C124" s="248"/>
      <c r="D124" s="248"/>
      <c r="E124" s="248"/>
      <c r="F124" s="248"/>
      <c r="G124" s="248"/>
      <c r="H124" s="80"/>
      <c r="I124" s="81">
        <f>$I$88+$I$77+$H$38+$I$114+$H$122</f>
        <v>9497.4536456603382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91" t="s">
        <v>102</v>
      </c>
      <c r="B125" s="192"/>
      <c r="C125" s="192"/>
      <c r="D125" s="192"/>
      <c r="E125" s="192"/>
      <c r="F125" s="192"/>
      <c r="G125" s="192"/>
      <c r="H125" s="192"/>
      <c r="I125" s="193"/>
    </row>
    <row r="126" spans="1:32" x14ac:dyDescent="0.25">
      <c r="A126" s="306" t="s">
        <v>21</v>
      </c>
      <c r="B126" s="150"/>
      <c r="C126" s="150"/>
      <c r="D126" s="150"/>
      <c r="E126" s="150"/>
      <c r="F126" s="150"/>
      <c r="G126" s="150"/>
      <c r="H126" s="150" t="s">
        <v>67</v>
      </c>
      <c r="I126" s="151"/>
    </row>
    <row r="127" spans="1:32" x14ac:dyDescent="0.25">
      <c r="A127" s="138" t="s">
        <v>45</v>
      </c>
      <c r="B127" s="139"/>
      <c r="C127" s="139"/>
      <c r="D127" s="139"/>
      <c r="E127" s="139"/>
      <c r="F127" s="139"/>
      <c r="G127" s="139"/>
      <c r="H127" s="19" t="s">
        <v>9</v>
      </c>
      <c r="I127" s="69" t="s">
        <v>24</v>
      </c>
    </row>
    <row r="128" spans="1:32" x14ac:dyDescent="0.25">
      <c r="A128" s="70" t="s">
        <v>0</v>
      </c>
      <c r="B128" s="273" t="s">
        <v>103</v>
      </c>
      <c r="C128" s="274"/>
      <c r="D128" s="274"/>
      <c r="E128" s="274"/>
      <c r="F128" s="274"/>
      <c r="G128" s="275"/>
      <c r="H128" s="6">
        <v>9.4999999999999998E-3</v>
      </c>
      <c r="I128" s="67">
        <f>H128*$I$124</f>
        <v>90.22580963377321</v>
      </c>
    </row>
    <row r="129" spans="1:32" x14ac:dyDescent="0.25">
      <c r="A129" s="70" t="s">
        <v>1</v>
      </c>
      <c r="B129" s="273" t="s">
        <v>17</v>
      </c>
      <c r="C129" s="274"/>
      <c r="D129" s="274"/>
      <c r="E129" s="274"/>
      <c r="F129" s="274"/>
      <c r="G129" s="275"/>
      <c r="H129" s="6">
        <v>0.01</v>
      </c>
      <c r="I129" s="67">
        <f>H129*($I$128+$I$124)</f>
        <v>95.876794552941121</v>
      </c>
    </row>
    <row r="130" spans="1:32" x14ac:dyDescent="0.25">
      <c r="A130" s="71" t="s">
        <v>3</v>
      </c>
      <c r="B130" s="273" t="s">
        <v>127</v>
      </c>
      <c r="C130" s="281"/>
      <c r="D130" s="281"/>
      <c r="E130" s="281"/>
      <c r="F130" s="281"/>
      <c r="G130" s="282"/>
      <c r="H130" s="6">
        <v>3.6700000000000003E-2</v>
      </c>
      <c r="I130" s="72">
        <f>(SUM($I$124+$I$128+$I$129)*H130)/(100%-(SUM($H$130:$H$132)))</f>
        <v>392.56214997170758</v>
      </c>
    </row>
    <row r="131" spans="1:32" x14ac:dyDescent="0.25">
      <c r="A131" s="71"/>
      <c r="B131" s="300" t="s">
        <v>126</v>
      </c>
      <c r="C131" s="301"/>
      <c r="D131" s="301"/>
      <c r="E131" s="301"/>
      <c r="F131" s="301"/>
      <c r="G131" s="302"/>
      <c r="H131" s="7">
        <v>8.0000000000000002E-3</v>
      </c>
      <c r="I131" s="72">
        <f>(SUM($I$124+$I$128+$I$129)*H131)/(100%-(SUM($H$130:$H$132)))</f>
        <v>85.572130784023457</v>
      </c>
    </row>
    <row r="132" spans="1:32" x14ac:dyDescent="0.25">
      <c r="A132" s="71" t="s">
        <v>5</v>
      </c>
      <c r="B132" s="303" t="s">
        <v>125</v>
      </c>
      <c r="C132" s="304"/>
      <c r="D132" s="304"/>
      <c r="E132" s="304"/>
      <c r="F132" s="304"/>
      <c r="G132" s="305"/>
      <c r="H132" s="8">
        <v>0.05</v>
      </c>
      <c r="I132" s="72">
        <f>(SUM($I$124+$I$128+$I$129)*H132)/(100%-(SUM($H$130:$H$132)))</f>
        <v>534.82581740014655</v>
      </c>
    </row>
    <row r="133" spans="1:32" x14ac:dyDescent="0.25">
      <c r="A133" s="217" t="s">
        <v>62</v>
      </c>
      <c r="B133" s="218"/>
      <c r="C133" s="218"/>
      <c r="D133" s="218"/>
      <c r="E133" s="218"/>
      <c r="F133" s="218"/>
      <c r="G133" s="218"/>
      <c r="H133" s="22">
        <f>SUM(H128:H132)</f>
        <v>0.11420000000000001</v>
      </c>
      <c r="I133" s="73">
        <f>SUM(I128:I132)</f>
        <v>1199.0627023425918</v>
      </c>
    </row>
    <row r="134" spans="1:32" ht="16.5" thickBot="1" x14ac:dyDescent="0.3">
      <c r="A134" s="266" t="s">
        <v>135</v>
      </c>
      <c r="B134" s="267"/>
      <c r="C134" s="267"/>
      <c r="D134" s="267"/>
      <c r="E134" s="267"/>
      <c r="F134" s="267"/>
      <c r="G134" s="268"/>
      <c r="H134" s="82">
        <f>(H128+100%)*(H129+100%)/(100%-(SUM(H130:H132)))-100%</f>
        <v>0.12625096653043189</v>
      </c>
      <c r="I134" s="83">
        <f>H134*SUM($I$124)</f>
        <v>1199.0627023425916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269" t="s">
        <v>104</v>
      </c>
      <c r="B135" s="270"/>
      <c r="C135" s="270"/>
      <c r="D135" s="270"/>
      <c r="E135" s="270"/>
      <c r="F135" s="270"/>
      <c r="G135" s="270"/>
      <c r="H135" s="270"/>
      <c r="I135" s="271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272" t="s">
        <v>21</v>
      </c>
      <c r="B137" s="158"/>
      <c r="C137" s="158"/>
      <c r="D137" s="158"/>
      <c r="E137" s="158"/>
      <c r="F137" s="158"/>
      <c r="G137" s="158"/>
      <c r="H137" s="158" t="s">
        <v>67</v>
      </c>
      <c r="I137" s="159"/>
    </row>
    <row r="138" spans="1:32" x14ac:dyDescent="0.25">
      <c r="A138" s="74" t="s">
        <v>0</v>
      </c>
      <c r="B138" s="261" t="s">
        <v>106</v>
      </c>
      <c r="C138" s="262"/>
      <c r="D138" s="262"/>
      <c r="E138" s="262"/>
      <c r="F138" s="262"/>
      <c r="G138" s="263"/>
      <c r="H138" s="264">
        <f>H38</f>
        <v>5114.1099999999997</v>
      </c>
      <c r="I138" s="265"/>
    </row>
    <row r="139" spans="1:32" x14ac:dyDescent="0.25">
      <c r="A139" s="74" t="s">
        <v>1</v>
      </c>
      <c r="B139" s="261" t="s">
        <v>107</v>
      </c>
      <c r="C139" s="262"/>
      <c r="D139" s="262"/>
      <c r="E139" s="262"/>
      <c r="F139" s="262"/>
      <c r="G139" s="263"/>
      <c r="H139" s="264">
        <f>I77</f>
        <v>3821.2278503034559</v>
      </c>
      <c r="I139" s="265"/>
    </row>
    <row r="140" spans="1:32" x14ac:dyDescent="0.25">
      <c r="A140" s="74" t="s">
        <v>3</v>
      </c>
      <c r="B140" s="261" t="s">
        <v>108</v>
      </c>
      <c r="C140" s="262"/>
      <c r="D140" s="262"/>
      <c r="E140" s="262"/>
      <c r="F140" s="262"/>
      <c r="G140" s="263"/>
      <c r="H140" s="264">
        <f>I88</f>
        <v>340.01114103445599</v>
      </c>
      <c r="I140" s="265"/>
    </row>
    <row r="141" spans="1:32" x14ac:dyDescent="0.25">
      <c r="A141" s="74" t="s">
        <v>5</v>
      </c>
      <c r="B141" s="261" t="s">
        <v>109</v>
      </c>
      <c r="C141" s="262"/>
      <c r="D141" s="262"/>
      <c r="E141" s="262"/>
      <c r="F141" s="262"/>
      <c r="G141" s="263"/>
      <c r="H141" s="264">
        <f>I114</f>
        <v>190.14465432242719</v>
      </c>
      <c r="I141" s="265"/>
    </row>
    <row r="142" spans="1:32" x14ac:dyDescent="0.25">
      <c r="A142" s="74" t="s">
        <v>27</v>
      </c>
      <c r="B142" s="261" t="s">
        <v>110</v>
      </c>
      <c r="C142" s="262"/>
      <c r="D142" s="262"/>
      <c r="E142" s="262"/>
      <c r="F142" s="262"/>
      <c r="G142" s="263"/>
      <c r="H142" s="264">
        <f>H122</f>
        <v>31.96</v>
      </c>
      <c r="I142" s="265"/>
    </row>
    <row r="143" spans="1:32" x14ac:dyDescent="0.25">
      <c r="A143" s="276" t="s">
        <v>117</v>
      </c>
      <c r="B143" s="277"/>
      <c r="C143" s="277"/>
      <c r="D143" s="277"/>
      <c r="E143" s="277"/>
      <c r="F143" s="277"/>
      <c r="G143" s="278"/>
      <c r="H143" s="279">
        <f>SUM(H138:I142)</f>
        <v>9497.4536456603364</v>
      </c>
      <c r="I143" s="280"/>
      <c r="K143" s="117"/>
    </row>
    <row r="144" spans="1:32" ht="16.5" thickBot="1" x14ac:dyDescent="0.3">
      <c r="A144" s="87" t="s">
        <v>28</v>
      </c>
      <c r="B144" s="258" t="s">
        <v>111</v>
      </c>
      <c r="C144" s="258"/>
      <c r="D144" s="258"/>
      <c r="E144" s="258"/>
      <c r="F144" s="258"/>
      <c r="G144" s="258"/>
      <c r="H144" s="259">
        <f>I133</f>
        <v>1199.0627023425918</v>
      </c>
      <c r="I144" s="260"/>
    </row>
    <row r="145" spans="1:32" ht="16.5" thickBot="1" x14ac:dyDescent="0.3">
      <c r="A145" s="89" t="s">
        <v>31</v>
      </c>
      <c r="B145" s="130" t="s">
        <v>196</v>
      </c>
      <c r="C145" s="131"/>
      <c r="D145" s="131"/>
      <c r="E145" s="131"/>
      <c r="F145" s="131"/>
      <c r="G145" s="131"/>
      <c r="H145" s="298">
        <f>H143+H144</f>
        <v>10696.516348002928</v>
      </c>
      <c r="I145" s="299"/>
      <c r="K145" s="117"/>
    </row>
    <row r="146" spans="1:32" ht="16.5" thickBot="1" x14ac:dyDescent="0.3">
      <c r="A146" s="88" t="s">
        <v>32</v>
      </c>
      <c r="B146" s="290" t="s">
        <v>136</v>
      </c>
      <c r="C146" s="290"/>
      <c r="D146" s="290"/>
      <c r="E146" s="290"/>
      <c r="F146" s="290"/>
      <c r="G146" s="290"/>
      <c r="H146" s="286">
        <f>$E$26</f>
        <v>1</v>
      </c>
      <c r="I146" s="287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0" t="s">
        <v>137</v>
      </c>
      <c r="C147" s="131"/>
      <c r="D147" s="131"/>
      <c r="E147" s="131"/>
      <c r="F147" s="131"/>
      <c r="G147" s="131"/>
      <c r="H147" s="288">
        <f>$H$145*$H$146</f>
        <v>10696.516348002928</v>
      </c>
      <c r="I147" s="289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283" t="s">
        <v>206</v>
      </c>
      <c r="C150" s="284"/>
      <c r="D150" s="285"/>
      <c r="F150" s="9" t="s">
        <v>197</v>
      </c>
      <c r="G150" s="36"/>
      <c r="H150" s="37">
        <f>H145</f>
        <v>10696.516348002928</v>
      </c>
      <c r="I150" s="38"/>
    </row>
    <row r="151" spans="1:32" s="1" customFormat="1" x14ac:dyDescent="0.25">
      <c r="F151" s="9" t="s">
        <v>200</v>
      </c>
      <c r="G151" s="36"/>
      <c r="H151" s="37">
        <v>10626.69</v>
      </c>
    </row>
    <row r="152" spans="1:32" s="1" customFormat="1" x14ac:dyDescent="0.25">
      <c r="F152" s="10" t="s">
        <v>199</v>
      </c>
      <c r="G152" s="39"/>
      <c r="H152" s="40">
        <f>H150-H151</f>
        <v>69.826348002927261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H16:I16"/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  <mergeCell ref="A12:D12"/>
    <mergeCell ref="E12:I12"/>
    <mergeCell ref="H13:I13"/>
    <mergeCell ref="H14:I14"/>
    <mergeCell ref="H15:I15"/>
    <mergeCell ref="A9:D9"/>
    <mergeCell ref="E9:I9"/>
    <mergeCell ref="A10:D10"/>
    <mergeCell ref="E10:I10"/>
    <mergeCell ref="A11:D11"/>
    <mergeCell ref="E11:I11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A39:I39"/>
    <mergeCell ref="A40:I40"/>
    <mergeCell ref="A41:I41"/>
    <mergeCell ref="A42:G42"/>
    <mergeCell ref="H42:I42"/>
    <mergeCell ref="A43:G43"/>
    <mergeCell ref="B36:G36"/>
    <mergeCell ref="H36:I36"/>
    <mergeCell ref="B37:G37"/>
    <mergeCell ref="H37:I37"/>
    <mergeCell ref="A38:G38"/>
    <mergeCell ref="H38:I38"/>
    <mergeCell ref="A50:G50"/>
    <mergeCell ref="B51:G51"/>
    <mergeCell ref="B52:G52"/>
    <mergeCell ref="B53:G53"/>
    <mergeCell ref="B54:G54"/>
    <mergeCell ref="B55:G55"/>
    <mergeCell ref="B44:G44"/>
    <mergeCell ref="B45:G45"/>
    <mergeCell ref="A46:G46"/>
    <mergeCell ref="A47:I47"/>
    <mergeCell ref="A48:I48"/>
    <mergeCell ref="A49:G49"/>
    <mergeCell ref="H49:I49"/>
    <mergeCell ref="A62:G62"/>
    <mergeCell ref="H62:I62"/>
    <mergeCell ref="B63:G63"/>
    <mergeCell ref="H63:I63"/>
    <mergeCell ref="B64:G64"/>
    <mergeCell ref="H64:I64"/>
    <mergeCell ref="B56:G56"/>
    <mergeCell ref="B57:G57"/>
    <mergeCell ref="B58:G58"/>
    <mergeCell ref="A59:G59"/>
    <mergeCell ref="A60:I60"/>
    <mergeCell ref="A61:I61"/>
    <mergeCell ref="B68:G68"/>
    <mergeCell ref="H68:I68"/>
    <mergeCell ref="A69:G69"/>
    <mergeCell ref="H69:I69"/>
    <mergeCell ref="A70:I70"/>
    <mergeCell ref="A71:I71"/>
    <mergeCell ref="B65:G65"/>
    <mergeCell ref="H65:I65"/>
    <mergeCell ref="B66:G66"/>
    <mergeCell ref="H66:I66"/>
    <mergeCell ref="B67:G67"/>
    <mergeCell ref="H67:I67"/>
    <mergeCell ref="A77:G77"/>
    <mergeCell ref="A78:I78"/>
    <mergeCell ref="A79:I79"/>
    <mergeCell ref="A80:G80"/>
    <mergeCell ref="H80:I80"/>
    <mergeCell ref="A81:G81"/>
    <mergeCell ref="A72:G72"/>
    <mergeCell ref="H72:I72"/>
    <mergeCell ref="A73:G73"/>
    <mergeCell ref="B74:G74"/>
    <mergeCell ref="B75:G75"/>
    <mergeCell ref="B76:G76"/>
    <mergeCell ref="A88:G88"/>
    <mergeCell ref="A90:G90"/>
    <mergeCell ref="A91:I91"/>
    <mergeCell ref="A92:I92"/>
    <mergeCell ref="A93:G93"/>
    <mergeCell ref="H93:I93"/>
    <mergeCell ref="B82:G82"/>
    <mergeCell ref="B83:G83"/>
    <mergeCell ref="B84:G84"/>
    <mergeCell ref="B85:G85"/>
    <mergeCell ref="B86:G86"/>
    <mergeCell ref="B87:G87"/>
    <mergeCell ref="B100:G100"/>
    <mergeCell ref="A101:G101"/>
    <mergeCell ref="A102:I102"/>
    <mergeCell ref="A103:I103"/>
    <mergeCell ref="A104:G104"/>
    <mergeCell ref="H104:I104"/>
    <mergeCell ref="A94:G94"/>
    <mergeCell ref="B95:G95"/>
    <mergeCell ref="B96:G96"/>
    <mergeCell ref="B97:G97"/>
    <mergeCell ref="B98:G98"/>
    <mergeCell ref="B99:G99"/>
    <mergeCell ref="A111:G111"/>
    <mergeCell ref="B112:G112"/>
    <mergeCell ref="B113:G113"/>
    <mergeCell ref="A114:G114"/>
    <mergeCell ref="A115:I115"/>
    <mergeCell ref="A116:I116"/>
    <mergeCell ref="A105:G105"/>
    <mergeCell ref="B106:G106"/>
    <mergeCell ref="A107:G107"/>
    <mergeCell ref="A108:I108"/>
    <mergeCell ref="A109:I109"/>
    <mergeCell ref="A110:G110"/>
    <mergeCell ref="H110:I110"/>
    <mergeCell ref="B120:G120"/>
    <mergeCell ref="H120:I120"/>
    <mergeCell ref="B121:G121"/>
    <mergeCell ref="H121:I121"/>
    <mergeCell ref="A122:G122"/>
    <mergeCell ref="H122:I122"/>
    <mergeCell ref="A117:G117"/>
    <mergeCell ref="H117:I117"/>
    <mergeCell ref="B118:G118"/>
    <mergeCell ref="H118:I118"/>
    <mergeCell ref="B119:G119"/>
    <mergeCell ref="H119:I119"/>
    <mergeCell ref="B128:G128"/>
    <mergeCell ref="B129:G129"/>
    <mergeCell ref="B130:G130"/>
    <mergeCell ref="B131:G131"/>
    <mergeCell ref="B132:G132"/>
    <mergeCell ref="A133:G133"/>
    <mergeCell ref="B123:I123"/>
    <mergeCell ref="A124:G124"/>
    <mergeCell ref="A125:I125"/>
    <mergeCell ref="A126:G126"/>
    <mergeCell ref="H126:I126"/>
    <mergeCell ref="A127:G127"/>
    <mergeCell ref="B139:G139"/>
    <mergeCell ref="H139:I139"/>
    <mergeCell ref="B140:G140"/>
    <mergeCell ref="H140:I140"/>
    <mergeCell ref="B141:G141"/>
    <mergeCell ref="H141:I141"/>
    <mergeCell ref="A134:G134"/>
    <mergeCell ref="A135:I135"/>
    <mergeCell ref="A137:G137"/>
    <mergeCell ref="H137:I137"/>
    <mergeCell ref="B138:G138"/>
    <mergeCell ref="H138:I138"/>
    <mergeCell ref="B150:D150"/>
    <mergeCell ref="H145:I145"/>
    <mergeCell ref="B146:G146"/>
    <mergeCell ref="H146:I146"/>
    <mergeCell ref="B147:G147"/>
    <mergeCell ref="H147:I147"/>
    <mergeCell ref="B142:G142"/>
    <mergeCell ref="H142:I142"/>
    <mergeCell ref="A143:G143"/>
    <mergeCell ref="H143:I143"/>
    <mergeCell ref="B144:G144"/>
    <mergeCell ref="H144:I144"/>
    <mergeCell ref="B145:G145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21" zoomScale="90" zoomScaleNormal="90" workbookViewId="0">
      <selection activeCell="M9" sqref="M9:M10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132" t="s">
        <v>19</v>
      </c>
      <c r="D1" s="133"/>
      <c r="E1" s="133"/>
      <c r="F1" s="133"/>
      <c r="G1" s="133"/>
      <c r="H1" s="133"/>
      <c r="I1" s="134"/>
    </row>
    <row r="2" spans="1:9" ht="19.5" customHeight="1" x14ac:dyDescent="0.25">
      <c r="A2" s="47"/>
      <c r="B2" s="4"/>
      <c r="C2" s="135" t="s">
        <v>118</v>
      </c>
      <c r="D2" s="136"/>
      <c r="E2" s="136"/>
      <c r="F2" s="136"/>
      <c r="G2" s="136"/>
      <c r="H2" s="136"/>
      <c r="I2" s="137"/>
    </row>
    <row r="3" spans="1:9" ht="19.5" customHeight="1" x14ac:dyDescent="0.25">
      <c r="A3" s="47"/>
      <c r="B3" s="4"/>
      <c r="C3" s="135" t="s">
        <v>131</v>
      </c>
      <c r="D3" s="136"/>
      <c r="E3" s="136"/>
      <c r="F3" s="136"/>
      <c r="G3" s="136"/>
      <c r="H3" s="136"/>
      <c r="I3" s="137"/>
    </row>
    <row r="4" spans="1:9" ht="19.5" customHeight="1" thickBot="1" x14ac:dyDescent="0.3">
      <c r="A4" s="47"/>
      <c r="B4" s="4"/>
      <c r="C4" s="152" t="s">
        <v>71</v>
      </c>
      <c r="D4" s="153"/>
      <c r="E4" s="153"/>
      <c r="F4" s="153"/>
      <c r="G4" s="153"/>
      <c r="H4" s="153"/>
      <c r="I4" s="154"/>
    </row>
    <row r="5" spans="1:9" ht="18" customHeight="1" thickBot="1" x14ac:dyDescent="0.3">
      <c r="A5" s="155" t="s">
        <v>70</v>
      </c>
      <c r="B5" s="156"/>
      <c r="C5" s="156"/>
      <c r="D5" s="156"/>
      <c r="E5" s="156"/>
      <c r="F5" s="156"/>
      <c r="G5" s="156"/>
      <c r="H5" s="156"/>
      <c r="I5" s="157"/>
    </row>
    <row r="6" spans="1:9" x14ac:dyDescent="0.25">
      <c r="A6" s="148" t="s">
        <v>39</v>
      </c>
      <c r="B6" s="149"/>
      <c r="C6" s="149"/>
      <c r="D6" s="149"/>
      <c r="E6" s="150" t="s">
        <v>202</v>
      </c>
      <c r="F6" s="150"/>
      <c r="G6" s="150"/>
      <c r="H6" s="150"/>
      <c r="I6" s="151"/>
    </row>
    <row r="7" spans="1:9" x14ac:dyDescent="0.25">
      <c r="A7" s="142" t="s">
        <v>54</v>
      </c>
      <c r="B7" s="143"/>
      <c r="C7" s="143"/>
      <c r="D7" s="143"/>
      <c r="E7" s="144" t="s">
        <v>115</v>
      </c>
      <c r="F7" s="144"/>
      <c r="G7" s="144"/>
      <c r="H7" s="144"/>
      <c r="I7" s="145"/>
    </row>
    <row r="8" spans="1:9" x14ac:dyDescent="0.25">
      <c r="A8" s="138" t="s">
        <v>30</v>
      </c>
      <c r="B8" s="139"/>
      <c r="C8" s="139"/>
      <c r="D8" s="139"/>
      <c r="E8" s="140" t="s">
        <v>113</v>
      </c>
      <c r="F8" s="140"/>
      <c r="G8" s="140"/>
      <c r="H8" s="140"/>
      <c r="I8" s="141"/>
    </row>
    <row r="9" spans="1:9" x14ac:dyDescent="0.25">
      <c r="A9" s="142" t="s">
        <v>129</v>
      </c>
      <c r="B9" s="143"/>
      <c r="C9" s="143"/>
      <c r="D9" s="143"/>
      <c r="E9" s="144" t="s">
        <v>143</v>
      </c>
      <c r="F9" s="144"/>
      <c r="G9" s="144"/>
      <c r="H9" s="144"/>
      <c r="I9" s="145"/>
    </row>
    <row r="10" spans="1:9" x14ac:dyDescent="0.25">
      <c r="A10" s="138" t="s">
        <v>50</v>
      </c>
      <c r="B10" s="139"/>
      <c r="C10" s="139"/>
      <c r="D10" s="139"/>
      <c r="E10" s="146" t="s">
        <v>116</v>
      </c>
      <c r="F10" s="146"/>
      <c r="G10" s="146"/>
      <c r="H10" s="146"/>
      <c r="I10" s="147"/>
    </row>
    <row r="11" spans="1:9" x14ac:dyDescent="0.25">
      <c r="A11" s="142" t="s">
        <v>53</v>
      </c>
      <c r="B11" s="143"/>
      <c r="C11" s="143"/>
      <c r="D11" s="143"/>
      <c r="E11" s="144" t="s">
        <v>116</v>
      </c>
      <c r="F11" s="144"/>
      <c r="G11" s="144"/>
      <c r="H11" s="144"/>
      <c r="I11" s="145"/>
    </row>
    <row r="12" spans="1:9" x14ac:dyDescent="0.25">
      <c r="A12" s="138" t="s">
        <v>55</v>
      </c>
      <c r="B12" s="139"/>
      <c r="C12" s="139"/>
      <c r="D12" s="139"/>
      <c r="E12" s="158" t="s">
        <v>112</v>
      </c>
      <c r="F12" s="158"/>
      <c r="G12" s="158"/>
      <c r="H12" s="158"/>
      <c r="I12" s="159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291" t="s">
        <v>116</v>
      </c>
      <c r="I13" s="292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293" t="s">
        <v>116</v>
      </c>
      <c r="I14" s="294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295" t="s">
        <v>33</v>
      </c>
      <c r="I15" s="292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296" t="s">
        <v>203</v>
      </c>
      <c r="I16" s="297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175" t="s">
        <v>23</v>
      </c>
      <c r="C18" s="175"/>
      <c r="D18" s="175"/>
      <c r="E18" s="175"/>
      <c r="F18" s="175"/>
      <c r="G18" s="175"/>
      <c r="H18" s="176" t="s">
        <v>40</v>
      </c>
      <c r="I18" s="177"/>
    </row>
    <row r="19" spans="1:10" x14ac:dyDescent="0.25">
      <c r="A19" s="53" t="s">
        <v>1</v>
      </c>
      <c r="B19" s="178" t="s">
        <v>44</v>
      </c>
      <c r="C19" s="178"/>
      <c r="D19" s="178"/>
      <c r="E19" s="178"/>
      <c r="F19" s="178"/>
      <c r="G19" s="178"/>
      <c r="H19" s="179" t="s">
        <v>142</v>
      </c>
      <c r="I19" s="180"/>
    </row>
    <row r="20" spans="1:10" x14ac:dyDescent="0.25">
      <c r="A20" s="54" t="s">
        <v>3</v>
      </c>
      <c r="B20" s="166" t="s">
        <v>130</v>
      </c>
      <c r="C20" s="166"/>
      <c r="D20" s="166"/>
      <c r="E20" s="166"/>
      <c r="F20" s="166"/>
      <c r="G20" s="166"/>
      <c r="H20" s="167">
        <v>1621</v>
      </c>
      <c r="I20" s="168"/>
    </row>
    <row r="21" spans="1:10" x14ac:dyDescent="0.25">
      <c r="A21" s="55" t="s">
        <v>5</v>
      </c>
      <c r="B21" s="169" t="s">
        <v>46</v>
      </c>
      <c r="C21" s="170"/>
      <c r="D21" s="170"/>
      <c r="E21" s="170"/>
      <c r="F21" s="170"/>
      <c r="G21" s="170"/>
      <c r="H21" s="171">
        <v>1659.47</v>
      </c>
      <c r="I21" s="172"/>
      <c r="J21" s="117"/>
    </row>
    <row r="22" spans="1:10" x14ac:dyDescent="0.25">
      <c r="A22" s="52" t="s">
        <v>27</v>
      </c>
      <c r="B22" s="175" t="s">
        <v>6</v>
      </c>
      <c r="C22" s="175"/>
      <c r="D22" s="175"/>
      <c r="E22" s="175"/>
      <c r="F22" s="175"/>
      <c r="G22" s="175"/>
      <c r="H22" s="173">
        <v>46023</v>
      </c>
      <c r="I22" s="174"/>
    </row>
    <row r="23" spans="1:10" x14ac:dyDescent="0.25">
      <c r="A23" s="53" t="s">
        <v>28</v>
      </c>
      <c r="B23" s="160" t="s">
        <v>29</v>
      </c>
      <c r="C23" s="160"/>
      <c r="D23" s="160"/>
      <c r="E23" s="160" t="s">
        <v>132</v>
      </c>
      <c r="F23" s="160"/>
      <c r="G23" s="160"/>
      <c r="H23" s="160" t="s">
        <v>51</v>
      </c>
      <c r="I23" s="161"/>
    </row>
    <row r="24" spans="1:10" x14ac:dyDescent="0.25">
      <c r="A24" s="52" t="s">
        <v>31</v>
      </c>
      <c r="B24" s="162">
        <v>0.06</v>
      </c>
      <c r="C24" s="162"/>
      <c r="D24" s="162"/>
      <c r="E24" s="163">
        <v>44</v>
      </c>
      <c r="F24" s="163"/>
      <c r="G24" s="163"/>
      <c r="H24" s="164">
        <v>4</v>
      </c>
      <c r="I24" s="165"/>
    </row>
    <row r="25" spans="1:10" x14ac:dyDescent="0.25">
      <c r="A25" s="53" t="s">
        <v>32</v>
      </c>
      <c r="B25" s="160" t="s">
        <v>49</v>
      </c>
      <c r="C25" s="160"/>
      <c r="D25" s="160"/>
      <c r="E25" s="160" t="s">
        <v>47</v>
      </c>
      <c r="F25" s="160"/>
      <c r="G25" s="160"/>
      <c r="H25" s="189" t="s">
        <v>48</v>
      </c>
      <c r="I25" s="190"/>
    </row>
    <row r="26" spans="1:10" x14ac:dyDescent="0.25">
      <c r="A26" s="52" t="s">
        <v>34</v>
      </c>
      <c r="B26" s="163" t="s">
        <v>18</v>
      </c>
      <c r="C26" s="163"/>
      <c r="D26" s="163"/>
      <c r="E26" s="163">
        <v>1</v>
      </c>
      <c r="F26" s="163"/>
      <c r="G26" s="163"/>
      <c r="H26" s="194">
        <v>1</v>
      </c>
      <c r="I26" s="195"/>
    </row>
    <row r="27" spans="1:10" ht="16.5" thickBot="1" x14ac:dyDescent="0.3">
      <c r="A27" s="196"/>
      <c r="B27" s="197"/>
      <c r="C27" s="197"/>
      <c r="D27" s="197"/>
      <c r="E27" s="197"/>
      <c r="F27" s="197"/>
      <c r="G27" s="197"/>
      <c r="H27" s="197"/>
      <c r="I27" s="198"/>
    </row>
    <row r="28" spans="1:10" ht="16.5" thickBot="1" x14ac:dyDescent="0.3">
      <c r="A28" s="191" t="s">
        <v>72</v>
      </c>
      <c r="B28" s="192"/>
      <c r="C28" s="192"/>
      <c r="D28" s="192"/>
      <c r="E28" s="192"/>
      <c r="F28" s="192"/>
      <c r="G28" s="192"/>
      <c r="H28" s="192"/>
      <c r="I28" s="193"/>
    </row>
    <row r="29" spans="1:10" x14ac:dyDescent="0.25">
      <c r="A29" s="181" t="s">
        <v>21</v>
      </c>
      <c r="B29" s="182"/>
      <c r="C29" s="182"/>
      <c r="D29" s="182"/>
      <c r="E29" s="182"/>
      <c r="F29" s="182"/>
      <c r="G29" s="182"/>
      <c r="H29" s="182" t="s">
        <v>67</v>
      </c>
      <c r="I29" s="183"/>
    </row>
    <row r="30" spans="1:10" x14ac:dyDescent="0.25">
      <c r="A30" s="56" t="s">
        <v>0</v>
      </c>
      <c r="B30" s="184" t="s">
        <v>7</v>
      </c>
      <c r="C30" s="185"/>
      <c r="D30" s="185"/>
      <c r="E30" s="185"/>
      <c r="F30" s="185"/>
      <c r="G30" s="186"/>
      <c r="H30" s="187">
        <f>H21</f>
        <v>1659.47</v>
      </c>
      <c r="I30" s="188"/>
    </row>
    <row r="31" spans="1:10" x14ac:dyDescent="0.25">
      <c r="A31" s="57" t="s">
        <v>1</v>
      </c>
      <c r="B31" s="199" t="s">
        <v>41</v>
      </c>
      <c r="C31" s="200"/>
      <c r="D31" s="200"/>
      <c r="E31" s="200"/>
      <c r="F31" s="200"/>
      <c r="G31" s="201"/>
      <c r="H31" s="187"/>
      <c r="I31" s="188"/>
    </row>
    <row r="32" spans="1:10" x14ac:dyDescent="0.25">
      <c r="A32" s="56" t="s">
        <v>3</v>
      </c>
      <c r="B32" s="184" t="s">
        <v>114</v>
      </c>
      <c r="C32" s="185"/>
      <c r="D32" s="185"/>
      <c r="E32" s="185"/>
      <c r="F32" s="185"/>
      <c r="G32" s="186"/>
      <c r="H32" s="205">
        <f>H20*0.1</f>
        <v>162.10000000000002</v>
      </c>
      <c r="I32" s="206"/>
    </row>
    <row r="33" spans="1:9" x14ac:dyDescent="0.25">
      <c r="A33" s="57" t="s">
        <v>5</v>
      </c>
      <c r="B33" s="199" t="s">
        <v>42</v>
      </c>
      <c r="C33" s="200"/>
      <c r="D33" s="200"/>
      <c r="E33" s="200"/>
      <c r="F33" s="200"/>
      <c r="G33" s="201"/>
      <c r="H33" s="187"/>
      <c r="I33" s="188"/>
    </row>
    <row r="34" spans="1:9" x14ac:dyDescent="0.25">
      <c r="A34" s="57" t="s">
        <v>27</v>
      </c>
      <c r="B34" s="199" t="s">
        <v>63</v>
      </c>
      <c r="C34" s="200"/>
      <c r="D34" s="200"/>
      <c r="E34" s="200"/>
      <c r="F34" s="200"/>
      <c r="G34" s="201"/>
      <c r="H34" s="187"/>
      <c r="I34" s="188"/>
    </row>
    <row r="35" spans="1:9" x14ac:dyDescent="0.25">
      <c r="A35" s="57" t="s">
        <v>28</v>
      </c>
      <c r="B35" s="199" t="s">
        <v>43</v>
      </c>
      <c r="C35" s="200"/>
      <c r="D35" s="200"/>
      <c r="E35" s="200"/>
      <c r="F35" s="200"/>
      <c r="G35" s="201"/>
      <c r="H35" s="187"/>
      <c r="I35" s="188"/>
    </row>
    <row r="36" spans="1:9" x14ac:dyDescent="0.25">
      <c r="A36" s="54" t="s">
        <v>31</v>
      </c>
      <c r="B36" s="202" t="s">
        <v>64</v>
      </c>
      <c r="C36" s="203"/>
      <c r="D36" s="203"/>
      <c r="E36" s="203"/>
      <c r="F36" s="203"/>
      <c r="G36" s="204"/>
      <c r="H36" s="187"/>
      <c r="I36" s="188"/>
    </row>
    <row r="37" spans="1:9" x14ac:dyDescent="0.25">
      <c r="A37" s="54" t="s">
        <v>32</v>
      </c>
      <c r="B37" s="202" t="s">
        <v>61</v>
      </c>
      <c r="C37" s="203"/>
      <c r="D37" s="203"/>
      <c r="E37" s="203"/>
      <c r="F37" s="203"/>
      <c r="G37" s="204"/>
      <c r="H37" s="215"/>
      <c r="I37" s="216"/>
    </row>
    <row r="38" spans="1:9" x14ac:dyDescent="0.25">
      <c r="A38" s="217" t="s">
        <v>62</v>
      </c>
      <c r="B38" s="218"/>
      <c r="C38" s="218"/>
      <c r="D38" s="218"/>
      <c r="E38" s="218"/>
      <c r="F38" s="218"/>
      <c r="G38" s="218"/>
      <c r="H38" s="219">
        <f>SUM(H30:H37)</f>
        <v>1821.5700000000002</v>
      </c>
      <c r="I38" s="220"/>
    </row>
    <row r="39" spans="1:9" ht="16.5" thickBot="1" x14ac:dyDescent="0.3">
      <c r="A39" s="196"/>
      <c r="B39" s="197"/>
      <c r="C39" s="197"/>
      <c r="D39" s="197"/>
      <c r="E39" s="197"/>
      <c r="F39" s="197"/>
      <c r="G39" s="197"/>
      <c r="H39" s="197"/>
      <c r="I39" s="198"/>
    </row>
    <row r="40" spans="1:9" ht="16.5" thickBot="1" x14ac:dyDescent="0.3">
      <c r="A40" s="191" t="s">
        <v>73</v>
      </c>
      <c r="B40" s="192"/>
      <c r="C40" s="192"/>
      <c r="D40" s="192"/>
      <c r="E40" s="192"/>
      <c r="F40" s="192"/>
      <c r="G40" s="192"/>
      <c r="H40" s="192"/>
      <c r="I40" s="193"/>
    </row>
    <row r="41" spans="1:9" x14ac:dyDescent="0.25">
      <c r="A41" s="207" t="s">
        <v>74</v>
      </c>
      <c r="B41" s="208"/>
      <c r="C41" s="208"/>
      <c r="D41" s="208"/>
      <c r="E41" s="208"/>
      <c r="F41" s="208"/>
      <c r="G41" s="208"/>
      <c r="H41" s="208"/>
      <c r="I41" s="209"/>
    </row>
    <row r="42" spans="1:9" x14ac:dyDescent="0.25">
      <c r="A42" s="210" t="s">
        <v>21</v>
      </c>
      <c r="B42" s="211"/>
      <c r="C42" s="211"/>
      <c r="D42" s="211"/>
      <c r="E42" s="211"/>
      <c r="F42" s="211"/>
      <c r="G42" s="212"/>
      <c r="H42" s="213" t="s">
        <v>67</v>
      </c>
      <c r="I42" s="214"/>
    </row>
    <row r="43" spans="1:9" x14ac:dyDescent="0.25">
      <c r="A43" s="224" t="s">
        <v>45</v>
      </c>
      <c r="B43" s="225"/>
      <c r="C43" s="225"/>
      <c r="D43" s="225"/>
      <c r="E43" s="225"/>
      <c r="F43" s="225"/>
      <c r="G43" s="226"/>
      <c r="H43" s="23" t="s">
        <v>9</v>
      </c>
      <c r="I43" s="58" t="s">
        <v>24</v>
      </c>
    </row>
    <row r="44" spans="1:9" x14ac:dyDescent="0.25">
      <c r="A44" s="56" t="s">
        <v>0</v>
      </c>
      <c r="B44" s="202" t="s">
        <v>75</v>
      </c>
      <c r="C44" s="203"/>
      <c r="D44" s="203"/>
      <c r="E44" s="203"/>
      <c r="F44" s="203"/>
      <c r="G44" s="204"/>
      <c r="H44" s="12">
        <v>8.3299999999999999E-2</v>
      </c>
      <c r="I44" s="59">
        <f>H44*($H$38)</f>
        <v>151.73678100000001</v>
      </c>
    </row>
    <row r="45" spans="1:9" x14ac:dyDescent="0.25">
      <c r="A45" s="56" t="s">
        <v>1</v>
      </c>
      <c r="B45" s="202" t="s">
        <v>76</v>
      </c>
      <c r="C45" s="203"/>
      <c r="D45" s="203"/>
      <c r="E45" s="203"/>
      <c r="F45" s="203"/>
      <c r="G45" s="204"/>
      <c r="H45" s="12">
        <v>0.1111</v>
      </c>
      <c r="I45" s="59">
        <f>H45*($H$38)</f>
        <v>202.37642700000004</v>
      </c>
    </row>
    <row r="46" spans="1:9" x14ac:dyDescent="0.25">
      <c r="A46" s="217" t="s">
        <v>62</v>
      </c>
      <c r="B46" s="218"/>
      <c r="C46" s="218"/>
      <c r="D46" s="218"/>
      <c r="E46" s="218"/>
      <c r="F46" s="218"/>
      <c r="G46" s="218"/>
      <c r="H46" s="13">
        <f>SUM(H44:H45)</f>
        <v>0.19440000000000002</v>
      </c>
      <c r="I46" s="60">
        <f>SUM(I44:I45)</f>
        <v>354.11320800000004</v>
      </c>
    </row>
    <row r="47" spans="1:9" x14ac:dyDescent="0.25">
      <c r="A47" s="227"/>
      <c r="B47" s="228"/>
      <c r="C47" s="228"/>
      <c r="D47" s="228"/>
      <c r="E47" s="228"/>
      <c r="F47" s="228"/>
      <c r="G47" s="228"/>
      <c r="H47" s="228"/>
      <c r="I47" s="229"/>
    </row>
    <row r="48" spans="1:9" x14ac:dyDescent="0.25">
      <c r="A48" s="230" t="s">
        <v>77</v>
      </c>
      <c r="B48" s="231"/>
      <c r="C48" s="231"/>
      <c r="D48" s="231"/>
      <c r="E48" s="231"/>
      <c r="F48" s="231"/>
      <c r="G48" s="231"/>
      <c r="H48" s="231"/>
      <c r="I48" s="232"/>
    </row>
    <row r="49" spans="1:32" x14ac:dyDescent="0.25">
      <c r="A49" s="210" t="s">
        <v>21</v>
      </c>
      <c r="B49" s="211"/>
      <c r="C49" s="211"/>
      <c r="D49" s="211"/>
      <c r="E49" s="211"/>
      <c r="F49" s="211"/>
      <c r="G49" s="212"/>
      <c r="H49" s="213" t="s">
        <v>67</v>
      </c>
      <c r="I49" s="214"/>
    </row>
    <row r="50" spans="1:32" x14ac:dyDescent="0.25">
      <c r="A50" s="221" t="s">
        <v>45</v>
      </c>
      <c r="B50" s="222"/>
      <c r="C50" s="222"/>
      <c r="D50" s="222"/>
      <c r="E50" s="222"/>
      <c r="F50" s="222"/>
      <c r="G50" s="222"/>
      <c r="H50" s="23" t="s">
        <v>9</v>
      </c>
      <c r="I50" s="58" t="s">
        <v>24</v>
      </c>
    </row>
    <row r="51" spans="1:32" x14ac:dyDescent="0.25">
      <c r="A51" s="56" t="s">
        <v>0</v>
      </c>
      <c r="B51" s="223" t="s">
        <v>10</v>
      </c>
      <c r="C51" s="223"/>
      <c r="D51" s="223"/>
      <c r="E51" s="223"/>
      <c r="F51" s="223"/>
      <c r="G51" s="223"/>
      <c r="H51" s="14">
        <v>0.2</v>
      </c>
      <c r="I51" s="67">
        <f>H51*($I$46+$H$38)</f>
        <v>435.13664160000008</v>
      </c>
    </row>
    <row r="52" spans="1:32" x14ac:dyDescent="0.25">
      <c r="A52" s="56" t="s">
        <v>1</v>
      </c>
      <c r="B52" s="223" t="s">
        <v>11</v>
      </c>
      <c r="C52" s="223"/>
      <c r="D52" s="223"/>
      <c r="E52" s="223"/>
      <c r="F52" s="223"/>
      <c r="G52" s="223"/>
      <c r="H52" s="14">
        <v>1.4999999999999999E-2</v>
      </c>
      <c r="I52" s="67">
        <f t="shared" ref="I52:I58" si="0">H52*($I$46+$H$38)</f>
        <v>32.635248120000007</v>
      </c>
    </row>
    <row r="53" spans="1:32" x14ac:dyDescent="0.25">
      <c r="A53" s="56" t="s">
        <v>3</v>
      </c>
      <c r="B53" s="223" t="s">
        <v>12</v>
      </c>
      <c r="C53" s="223"/>
      <c r="D53" s="223"/>
      <c r="E53" s="223"/>
      <c r="F53" s="223"/>
      <c r="G53" s="223"/>
      <c r="H53" s="14">
        <v>0.01</v>
      </c>
      <c r="I53" s="67">
        <f t="shared" si="0"/>
        <v>21.756832080000006</v>
      </c>
    </row>
    <row r="54" spans="1:32" x14ac:dyDescent="0.25">
      <c r="A54" s="56" t="s">
        <v>5</v>
      </c>
      <c r="B54" s="223" t="s">
        <v>13</v>
      </c>
      <c r="C54" s="223"/>
      <c r="D54" s="223"/>
      <c r="E54" s="223"/>
      <c r="F54" s="223"/>
      <c r="G54" s="223"/>
      <c r="H54" s="14">
        <v>2E-3</v>
      </c>
      <c r="I54" s="67">
        <f t="shared" si="0"/>
        <v>4.3513664160000012</v>
      </c>
    </row>
    <row r="55" spans="1:32" x14ac:dyDescent="0.25">
      <c r="A55" s="56" t="s">
        <v>27</v>
      </c>
      <c r="B55" s="223" t="s">
        <v>14</v>
      </c>
      <c r="C55" s="223"/>
      <c r="D55" s="223"/>
      <c r="E55" s="223"/>
      <c r="F55" s="223"/>
      <c r="G55" s="223"/>
      <c r="H55" s="14">
        <v>2.5000000000000001E-2</v>
      </c>
      <c r="I55" s="67">
        <f t="shared" si="0"/>
        <v>54.392080200000009</v>
      </c>
    </row>
    <row r="56" spans="1:32" x14ac:dyDescent="0.25">
      <c r="A56" s="56" t="s">
        <v>28</v>
      </c>
      <c r="B56" s="223" t="s">
        <v>16</v>
      </c>
      <c r="C56" s="223"/>
      <c r="D56" s="223"/>
      <c r="E56" s="223"/>
      <c r="F56" s="223"/>
      <c r="G56" s="223"/>
      <c r="H56" s="14">
        <v>6.0000000000000001E-3</v>
      </c>
      <c r="I56" s="67">
        <f t="shared" si="0"/>
        <v>13.054099248000002</v>
      </c>
    </row>
    <row r="57" spans="1:32" s="2" customFormat="1" x14ac:dyDescent="0.25">
      <c r="A57" s="56" t="s">
        <v>31</v>
      </c>
      <c r="B57" s="166" t="s">
        <v>204</v>
      </c>
      <c r="C57" s="166"/>
      <c r="D57" s="166"/>
      <c r="E57" s="166"/>
      <c r="F57" s="166"/>
      <c r="G57" s="166"/>
      <c r="H57" s="126">
        <v>3.1283999999999999E-2</v>
      </c>
      <c r="I57" s="101">
        <f t="shared" si="0"/>
        <v>68.064073479072007</v>
      </c>
    </row>
    <row r="58" spans="1:32" x14ac:dyDescent="0.25">
      <c r="A58" s="56" t="s">
        <v>32</v>
      </c>
      <c r="B58" s="223" t="s">
        <v>15</v>
      </c>
      <c r="C58" s="223"/>
      <c r="D58" s="223"/>
      <c r="E58" s="223"/>
      <c r="F58" s="223"/>
      <c r="G58" s="223"/>
      <c r="H58" s="14">
        <v>0.08</v>
      </c>
      <c r="I58" s="67">
        <f t="shared" si="0"/>
        <v>174.05465664000005</v>
      </c>
    </row>
    <row r="59" spans="1:32" x14ac:dyDescent="0.25">
      <c r="A59" s="217" t="s">
        <v>62</v>
      </c>
      <c r="B59" s="218"/>
      <c r="C59" s="218"/>
      <c r="D59" s="218"/>
      <c r="E59" s="218"/>
      <c r="F59" s="218"/>
      <c r="G59" s="218"/>
      <c r="H59" s="15">
        <f>SUM(H51:H58)</f>
        <v>0.36928400000000006</v>
      </c>
      <c r="I59" s="61">
        <f>SUM(I51:I58)</f>
        <v>803.44499778307227</v>
      </c>
    </row>
    <row r="60" spans="1:32" x14ac:dyDescent="0.25">
      <c r="A60" s="227"/>
      <c r="B60" s="228"/>
      <c r="C60" s="228"/>
      <c r="D60" s="228"/>
      <c r="E60" s="228"/>
      <c r="F60" s="228"/>
      <c r="G60" s="228"/>
      <c r="H60" s="228"/>
      <c r="I60" s="229"/>
    </row>
    <row r="61" spans="1:32" x14ac:dyDescent="0.25">
      <c r="A61" s="230" t="s">
        <v>78</v>
      </c>
      <c r="B61" s="231"/>
      <c r="C61" s="231"/>
      <c r="D61" s="231"/>
      <c r="E61" s="231"/>
      <c r="F61" s="231"/>
      <c r="G61" s="231"/>
      <c r="H61" s="231"/>
      <c r="I61" s="232"/>
    </row>
    <row r="62" spans="1:32" x14ac:dyDescent="0.25">
      <c r="A62" s="233" t="s">
        <v>21</v>
      </c>
      <c r="B62" s="234"/>
      <c r="C62" s="234"/>
      <c r="D62" s="234"/>
      <c r="E62" s="234"/>
      <c r="F62" s="234"/>
      <c r="G62" s="234"/>
      <c r="H62" s="234" t="s">
        <v>67</v>
      </c>
      <c r="I62" s="235"/>
    </row>
    <row r="63" spans="1:32" x14ac:dyDescent="0.25">
      <c r="A63" s="56" t="s">
        <v>0</v>
      </c>
      <c r="B63" s="223" t="s">
        <v>8</v>
      </c>
      <c r="C63" s="223"/>
      <c r="D63" s="223"/>
      <c r="E63" s="223"/>
      <c r="F63" s="223"/>
      <c r="G63" s="223"/>
      <c r="H63" s="241">
        <f>$H$24*$E$24-$B$24*$H$21</f>
        <v>76.431799999999996</v>
      </c>
      <c r="I63" s="242"/>
      <c r="AE63" s="3"/>
      <c r="AF63" s="3"/>
    </row>
    <row r="64" spans="1:32" s="2" customFormat="1" x14ac:dyDescent="0.25">
      <c r="A64" s="54" t="s">
        <v>1</v>
      </c>
      <c r="B64" s="166" t="s">
        <v>35</v>
      </c>
      <c r="C64" s="166"/>
      <c r="D64" s="166"/>
      <c r="E64" s="166"/>
      <c r="F64" s="166"/>
      <c r="G64" s="166"/>
      <c r="H64" s="241">
        <v>505.99</v>
      </c>
      <c r="I64" s="242"/>
    </row>
    <row r="65" spans="1:9" s="2" customFormat="1" x14ac:dyDescent="0.25">
      <c r="A65" s="54" t="s">
        <v>3</v>
      </c>
      <c r="B65" s="166" t="s">
        <v>57</v>
      </c>
      <c r="C65" s="166"/>
      <c r="D65" s="166"/>
      <c r="E65" s="166"/>
      <c r="F65" s="166"/>
      <c r="G65" s="166"/>
      <c r="H65" s="241">
        <v>0</v>
      </c>
      <c r="I65" s="242"/>
    </row>
    <row r="66" spans="1:9" s="2" customFormat="1" x14ac:dyDescent="0.25">
      <c r="A66" s="56" t="s">
        <v>5</v>
      </c>
      <c r="B66" s="166" t="s">
        <v>56</v>
      </c>
      <c r="C66" s="166"/>
      <c r="D66" s="166"/>
      <c r="E66" s="166"/>
      <c r="F66" s="166"/>
      <c r="G66" s="166"/>
      <c r="H66" s="241">
        <v>60.75</v>
      </c>
      <c r="I66" s="242"/>
    </row>
    <row r="67" spans="1:9" s="2" customFormat="1" x14ac:dyDescent="0.25">
      <c r="A67" s="56" t="s">
        <v>27</v>
      </c>
      <c r="B67" s="166" t="s">
        <v>20</v>
      </c>
      <c r="C67" s="166"/>
      <c r="D67" s="166"/>
      <c r="E67" s="166"/>
      <c r="F67" s="166"/>
      <c r="G67" s="166"/>
      <c r="H67" s="241">
        <v>4.6100000000000003</v>
      </c>
      <c r="I67" s="242"/>
    </row>
    <row r="68" spans="1:9" s="2" customFormat="1" x14ac:dyDescent="0.25">
      <c r="A68" s="54" t="s">
        <v>28</v>
      </c>
      <c r="B68" s="202" t="s">
        <v>66</v>
      </c>
      <c r="C68" s="203"/>
      <c r="D68" s="203"/>
      <c r="E68" s="203"/>
      <c r="F68" s="203"/>
      <c r="G68" s="204"/>
      <c r="H68" s="307"/>
      <c r="I68" s="308"/>
    </row>
    <row r="69" spans="1:9" x14ac:dyDescent="0.25">
      <c r="A69" s="217" t="s">
        <v>62</v>
      </c>
      <c r="B69" s="218"/>
      <c r="C69" s="218"/>
      <c r="D69" s="218"/>
      <c r="E69" s="218"/>
      <c r="F69" s="218"/>
      <c r="G69" s="218"/>
      <c r="H69" s="219">
        <f>SUM(H63:I68)</f>
        <v>647.78179999999998</v>
      </c>
      <c r="I69" s="220"/>
    </row>
    <row r="70" spans="1:9" x14ac:dyDescent="0.25">
      <c r="A70" s="227"/>
      <c r="B70" s="228"/>
      <c r="C70" s="228"/>
      <c r="D70" s="228"/>
      <c r="E70" s="228"/>
      <c r="F70" s="228"/>
      <c r="G70" s="228"/>
      <c r="H70" s="228"/>
      <c r="I70" s="229"/>
    </row>
    <row r="71" spans="1:9" x14ac:dyDescent="0.25">
      <c r="A71" s="230" t="s">
        <v>79</v>
      </c>
      <c r="B71" s="231"/>
      <c r="C71" s="231"/>
      <c r="D71" s="231"/>
      <c r="E71" s="231"/>
      <c r="F71" s="231"/>
      <c r="G71" s="231"/>
      <c r="H71" s="231"/>
      <c r="I71" s="232"/>
    </row>
    <row r="72" spans="1:9" x14ac:dyDescent="0.25">
      <c r="A72" s="233" t="s">
        <v>21</v>
      </c>
      <c r="B72" s="234"/>
      <c r="C72" s="234"/>
      <c r="D72" s="234"/>
      <c r="E72" s="234"/>
      <c r="F72" s="234"/>
      <c r="G72" s="234"/>
      <c r="H72" s="234" t="s">
        <v>67</v>
      </c>
      <c r="I72" s="235"/>
    </row>
    <row r="73" spans="1:9" x14ac:dyDescent="0.25">
      <c r="A73" s="221" t="s">
        <v>45</v>
      </c>
      <c r="B73" s="222"/>
      <c r="C73" s="222"/>
      <c r="D73" s="222"/>
      <c r="E73" s="222"/>
      <c r="F73" s="222"/>
      <c r="G73" s="222"/>
      <c r="H73" s="23" t="s">
        <v>9</v>
      </c>
      <c r="I73" s="58" t="s">
        <v>24</v>
      </c>
    </row>
    <row r="74" spans="1:9" x14ac:dyDescent="0.25">
      <c r="A74" s="62" t="s">
        <v>80</v>
      </c>
      <c r="B74" s="184" t="s">
        <v>81</v>
      </c>
      <c r="C74" s="185"/>
      <c r="D74" s="185"/>
      <c r="E74" s="185"/>
      <c r="F74" s="185"/>
      <c r="G74" s="186"/>
      <c r="H74" s="16">
        <f>H46</f>
        <v>0.19440000000000002</v>
      </c>
      <c r="I74" s="59">
        <f>I46</f>
        <v>354.11320800000004</v>
      </c>
    </row>
    <row r="75" spans="1:9" x14ac:dyDescent="0.25">
      <c r="A75" s="62" t="s">
        <v>82</v>
      </c>
      <c r="B75" s="184" t="s">
        <v>83</v>
      </c>
      <c r="C75" s="185"/>
      <c r="D75" s="185"/>
      <c r="E75" s="185"/>
      <c r="F75" s="185"/>
      <c r="G75" s="186"/>
      <c r="H75" s="16">
        <f>H59</f>
        <v>0.36928400000000006</v>
      </c>
      <c r="I75" s="59">
        <f>I59</f>
        <v>803.44499778307227</v>
      </c>
    </row>
    <row r="76" spans="1:9" x14ac:dyDescent="0.25">
      <c r="A76" s="62" t="s">
        <v>84</v>
      </c>
      <c r="B76" s="184" t="s">
        <v>85</v>
      </c>
      <c r="C76" s="185"/>
      <c r="D76" s="185"/>
      <c r="E76" s="185"/>
      <c r="F76" s="185"/>
      <c r="G76" s="186"/>
      <c r="H76" s="11"/>
      <c r="I76" s="59">
        <f>H69</f>
        <v>647.78179999999998</v>
      </c>
    </row>
    <row r="77" spans="1:9" x14ac:dyDescent="0.25">
      <c r="A77" s="217" t="s">
        <v>62</v>
      </c>
      <c r="B77" s="218"/>
      <c r="C77" s="218"/>
      <c r="D77" s="218"/>
      <c r="E77" s="218"/>
      <c r="F77" s="218"/>
      <c r="G77" s="218"/>
      <c r="H77" s="11"/>
      <c r="I77" s="60">
        <f>SUM(I74:I76)</f>
        <v>1805.3400057830722</v>
      </c>
    </row>
    <row r="78" spans="1:9" ht="16.5" thickBot="1" x14ac:dyDescent="0.3">
      <c r="A78" s="243"/>
      <c r="B78" s="244"/>
      <c r="C78" s="244"/>
      <c r="D78" s="244"/>
      <c r="E78" s="244"/>
      <c r="F78" s="244"/>
      <c r="G78" s="244"/>
      <c r="H78" s="244"/>
      <c r="I78" s="245"/>
    </row>
    <row r="79" spans="1:9" ht="16.5" thickBot="1" x14ac:dyDescent="0.3">
      <c r="A79" s="191" t="s">
        <v>86</v>
      </c>
      <c r="B79" s="192"/>
      <c r="C79" s="192"/>
      <c r="D79" s="192"/>
      <c r="E79" s="192"/>
      <c r="F79" s="192"/>
      <c r="G79" s="192"/>
      <c r="H79" s="192"/>
      <c r="I79" s="193"/>
    </row>
    <row r="80" spans="1:9" x14ac:dyDescent="0.25">
      <c r="A80" s="181" t="s">
        <v>21</v>
      </c>
      <c r="B80" s="182"/>
      <c r="C80" s="182"/>
      <c r="D80" s="182"/>
      <c r="E80" s="182"/>
      <c r="F80" s="182"/>
      <c r="G80" s="182"/>
      <c r="H80" s="182" t="s">
        <v>67</v>
      </c>
      <c r="I80" s="183"/>
    </row>
    <row r="81" spans="1:32" x14ac:dyDescent="0.25">
      <c r="A81" s="221" t="s">
        <v>45</v>
      </c>
      <c r="B81" s="222"/>
      <c r="C81" s="222"/>
      <c r="D81" s="222"/>
      <c r="E81" s="222"/>
      <c r="F81" s="222"/>
      <c r="G81" s="222"/>
      <c r="H81" s="23" t="s">
        <v>9</v>
      </c>
      <c r="I81" s="58" t="s">
        <v>24</v>
      </c>
    </row>
    <row r="82" spans="1:32" x14ac:dyDescent="0.25">
      <c r="A82" s="56" t="s">
        <v>0</v>
      </c>
      <c r="B82" s="223" t="s">
        <v>25</v>
      </c>
      <c r="C82" s="223"/>
      <c r="D82" s="223"/>
      <c r="E82" s="223"/>
      <c r="F82" s="223"/>
      <c r="G82" s="223"/>
      <c r="H82" s="12">
        <v>4.1999999999999997E-3</v>
      </c>
      <c r="I82" s="59">
        <f>H82*$H$38</f>
        <v>7.6505939999999999</v>
      </c>
    </row>
    <row r="83" spans="1:32" x14ac:dyDescent="0.25">
      <c r="A83" s="56" t="s">
        <v>1</v>
      </c>
      <c r="B83" s="223" t="s">
        <v>36</v>
      </c>
      <c r="C83" s="223"/>
      <c r="D83" s="223"/>
      <c r="E83" s="223"/>
      <c r="F83" s="223"/>
      <c r="G83" s="223"/>
      <c r="H83" s="12">
        <v>2.9999999999999997E-4</v>
      </c>
      <c r="I83" s="59">
        <f t="shared" ref="I83:I87" si="1">H83*$H$38</f>
        <v>0.54647100000000004</v>
      </c>
    </row>
    <row r="84" spans="1:32" x14ac:dyDescent="0.25">
      <c r="A84" s="56" t="s">
        <v>3</v>
      </c>
      <c r="B84" s="223" t="s">
        <v>69</v>
      </c>
      <c r="C84" s="223"/>
      <c r="D84" s="223"/>
      <c r="E84" s="223"/>
      <c r="F84" s="223"/>
      <c r="G84" s="223"/>
      <c r="H84" s="12">
        <v>3.4799999999999998E-2</v>
      </c>
      <c r="I84" s="59">
        <f t="shared" si="1"/>
        <v>63.390636000000001</v>
      </c>
    </row>
    <row r="85" spans="1:32" x14ac:dyDescent="0.25">
      <c r="A85" s="56" t="s">
        <v>5</v>
      </c>
      <c r="B85" s="223" t="s">
        <v>26</v>
      </c>
      <c r="C85" s="223"/>
      <c r="D85" s="223"/>
      <c r="E85" s="223"/>
      <c r="F85" s="223"/>
      <c r="G85" s="223"/>
      <c r="H85" s="12">
        <v>1.9400000000000001E-2</v>
      </c>
      <c r="I85" s="59">
        <f t="shared" si="1"/>
        <v>35.338458000000003</v>
      </c>
    </row>
    <row r="86" spans="1:32" x14ac:dyDescent="0.25">
      <c r="A86" s="56" t="s">
        <v>27</v>
      </c>
      <c r="B86" s="246" t="s">
        <v>87</v>
      </c>
      <c r="C86" s="246"/>
      <c r="D86" s="246"/>
      <c r="E86" s="246"/>
      <c r="F86" s="246"/>
      <c r="G86" s="246"/>
      <c r="H86" s="12">
        <f>H85*H59</f>
        <v>7.1641096000000012E-3</v>
      </c>
      <c r="I86" s="59">
        <f t="shared" si="1"/>
        <v>13.049927124072003</v>
      </c>
    </row>
    <row r="87" spans="1:32" x14ac:dyDescent="0.25">
      <c r="A87" s="56" t="s">
        <v>28</v>
      </c>
      <c r="B87" s="223" t="s">
        <v>60</v>
      </c>
      <c r="C87" s="223"/>
      <c r="D87" s="223"/>
      <c r="E87" s="223"/>
      <c r="F87" s="223"/>
      <c r="G87" s="223"/>
      <c r="H87" s="119">
        <f>8%*40%*H85</f>
        <v>6.2080000000000002E-4</v>
      </c>
      <c r="I87" s="59">
        <f t="shared" si="1"/>
        <v>1.1308306560000001</v>
      </c>
    </row>
    <row r="88" spans="1:32" x14ac:dyDescent="0.25">
      <c r="A88" s="217" t="s">
        <v>62</v>
      </c>
      <c r="B88" s="218"/>
      <c r="C88" s="218"/>
      <c r="D88" s="218"/>
      <c r="E88" s="218"/>
      <c r="F88" s="218"/>
      <c r="G88" s="218"/>
      <c r="H88" s="17">
        <f>SUM(H82:H87)</f>
        <v>6.6484909600000003E-2</v>
      </c>
      <c r="I88" s="60">
        <f>SUM(I82:I87)</f>
        <v>121.106916780072</v>
      </c>
    </row>
    <row r="89" spans="1:32" x14ac:dyDescent="0.25">
      <c r="A89" s="63"/>
      <c r="B89" s="24"/>
      <c r="C89" s="24"/>
      <c r="D89" s="24"/>
      <c r="E89" s="24"/>
      <c r="F89" s="24"/>
      <c r="G89" s="25"/>
      <c r="H89" s="12"/>
      <c r="I89" s="59"/>
    </row>
    <row r="90" spans="1:32" s="18" customFormat="1" ht="16.5" thickBot="1" x14ac:dyDescent="0.3">
      <c r="A90" s="247" t="s">
        <v>133</v>
      </c>
      <c r="B90" s="248"/>
      <c r="C90" s="248"/>
      <c r="D90" s="248"/>
      <c r="E90" s="248"/>
      <c r="F90" s="248"/>
      <c r="G90" s="248"/>
      <c r="H90" s="80"/>
      <c r="I90" s="81">
        <f>$I$88+$I$77+$H$38</f>
        <v>3748.0169225631444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91" t="s">
        <v>88</v>
      </c>
      <c r="B91" s="192"/>
      <c r="C91" s="192"/>
      <c r="D91" s="192"/>
      <c r="E91" s="192"/>
      <c r="F91" s="192"/>
      <c r="G91" s="192"/>
      <c r="H91" s="192"/>
      <c r="I91" s="19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49" t="s">
        <v>89</v>
      </c>
      <c r="B92" s="250"/>
      <c r="C92" s="250"/>
      <c r="D92" s="250"/>
      <c r="E92" s="250"/>
      <c r="F92" s="250"/>
      <c r="G92" s="250"/>
      <c r="H92" s="250"/>
      <c r="I92" s="25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33" t="s">
        <v>21</v>
      </c>
      <c r="B93" s="234"/>
      <c r="C93" s="234"/>
      <c r="D93" s="234"/>
      <c r="E93" s="234"/>
      <c r="F93" s="234"/>
      <c r="G93" s="234"/>
      <c r="H93" s="234" t="s">
        <v>67</v>
      </c>
      <c r="I93" s="23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21" t="s">
        <v>45</v>
      </c>
      <c r="B94" s="222"/>
      <c r="C94" s="222"/>
      <c r="D94" s="222"/>
      <c r="E94" s="222"/>
      <c r="F94" s="222"/>
      <c r="G94" s="222"/>
      <c r="H94" s="23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223" t="s">
        <v>90</v>
      </c>
      <c r="C95" s="223"/>
      <c r="D95" s="223"/>
      <c r="E95" s="223"/>
      <c r="F95" s="223"/>
      <c r="G95" s="223"/>
      <c r="H95" s="12">
        <v>9.2999999999999992E-3</v>
      </c>
      <c r="I95" s="59">
        <f>H95*I90</f>
        <v>34.856557379837241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223" t="s">
        <v>91</v>
      </c>
      <c r="C96" s="223"/>
      <c r="D96" s="223"/>
      <c r="E96" s="223"/>
      <c r="F96" s="223"/>
      <c r="G96" s="223"/>
      <c r="H96" s="12">
        <v>2.8E-3</v>
      </c>
      <c r="I96" s="59">
        <f>H96*I90</f>
        <v>10.494447383176803</v>
      </c>
    </row>
    <row r="97" spans="1:9" x14ac:dyDescent="0.25">
      <c r="A97" s="56" t="s">
        <v>3</v>
      </c>
      <c r="B97" s="223" t="s">
        <v>92</v>
      </c>
      <c r="C97" s="223"/>
      <c r="D97" s="223"/>
      <c r="E97" s="223"/>
      <c r="F97" s="223"/>
      <c r="G97" s="223"/>
      <c r="H97" s="12">
        <v>2.0000000000000001E-4</v>
      </c>
      <c r="I97" s="59">
        <f>H97*I90</f>
        <v>0.74960338451262887</v>
      </c>
    </row>
    <row r="98" spans="1:9" x14ac:dyDescent="0.25">
      <c r="A98" s="56" t="s">
        <v>5</v>
      </c>
      <c r="B98" s="223" t="s">
        <v>93</v>
      </c>
      <c r="C98" s="223"/>
      <c r="D98" s="223"/>
      <c r="E98" s="223"/>
      <c r="F98" s="223"/>
      <c r="G98" s="223"/>
      <c r="H98" s="12">
        <v>3.3E-3</v>
      </c>
      <c r="I98" s="59">
        <f>H98*I90</f>
        <v>12.368455844458376</v>
      </c>
    </row>
    <row r="99" spans="1:9" x14ac:dyDescent="0.25">
      <c r="A99" s="56" t="s">
        <v>27</v>
      </c>
      <c r="B99" s="223" t="s">
        <v>94</v>
      </c>
      <c r="C99" s="223"/>
      <c r="D99" s="223"/>
      <c r="E99" s="223"/>
      <c r="F99" s="223"/>
      <c r="G99" s="223"/>
      <c r="H99" s="12">
        <v>6.9999999999999999E-4</v>
      </c>
      <c r="I99" s="59">
        <f>H99*I90</f>
        <v>2.6236118457942008</v>
      </c>
    </row>
    <row r="100" spans="1:9" x14ac:dyDescent="0.25">
      <c r="A100" s="56" t="s">
        <v>28</v>
      </c>
      <c r="B100" s="223" t="s">
        <v>59</v>
      </c>
      <c r="C100" s="223"/>
      <c r="D100" s="223"/>
      <c r="E100" s="223"/>
      <c r="F100" s="223"/>
      <c r="G100" s="223"/>
      <c r="H100" s="12">
        <v>4.1999999999999997E-3</v>
      </c>
      <c r="I100" s="59">
        <f>H100*I90</f>
        <v>15.741671074765206</v>
      </c>
    </row>
    <row r="101" spans="1:9" x14ac:dyDescent="0.25">
      <c r="A101" s="217" t="s">
        <v>62</v>
      </c>
      <c r="B101" s="218"/>
      <c r="C101" s="218"/>
      <c r="D101" s="218"/>
      <c r="E101" s="218"/>
      <c r="F101" s="218"/>
      <c r="G101" s="218"/>
      <c r="H101" s="17">
        <f>SUM(H95:H100)</f>
        <v>2.0499999999999997E-2</v>
      </c>
      <c r="I101" s="60">
        <f>SUM(I95:I100)</f>
        <v>76.834346912544461</v>
      </c>
    </row>
    <row r="102" spans="1:9" x14ac:dyDescent="0.25">
      <c r="A102" s="252"/>
      <c r="B102" s="253"/>
      <c r="C102" s="253"/>
      <c r="D102" s="253"/>
      <c r="E102" s="253"/>
      <c r="F102" s="253"/>
      <c r="G102" s="253"/>
      <c r="H102" s="253"/>
      <c r="I102" s="254"/>
    </row>
    <row r="103" spans="1:9" x14ac:dyDescent="0.25">
      <c r="A103" s="230" t="s">
        <v>95</v>
      </c>
      <c r="B103" s="231"/>
      <c r="C103" s="231"/>
      <c r="D103" s="231"/>
      <c r="E103" s="231"/>
      <c r="F103" s="231"/>
      <c r="G103" s="231"/>
      <c r="H103" s="231"/>
      <c r="I103" s="232"/>
    </row>
    <row r="104" spans="1:9" x14ac:dyDescent="0.25">
      <c r="A104" s="233" t="s">
        <v>21</v>
      </c>
      <c r="B104" s="234"/>
      <c r="C104" s="234"/>
      <c r="D104" s="234"/>
      <c r="E104" s="234"/>
      <c r="F104" s="234"/>
      <c r="G104" s="234"/>
      <c r="H104" s="234" t="s">
        <v>67</v>
      </c>
      <c r="I104" s="235"/>
    </row>
    <row r="105" spans="1:9" x14ac:dyDescent="0.25">
      <c r="A105" s="221" t="s">
        <v>96</v>
      </c>
      <c r="B105" s="222"/>
      <c r="C105" s="222"/>
      <c r="D105" s="222"/>
      <c r="E105" s="222"/>
      <c r="F105" s="222"/>
      <c r="G105" s="222"/>
      <c r="H105" s="23" t="s">
        <v>9</v>
      </c>
      <c r="I105" s="58" t="s">
        <v>24</v>
      </c>
    </row>
    <row r="106" spans="1:9" s="2" customFormat="1" x14ac:dyDescent="0.25">
      <c r="A106" s="54" t="s">
        <v>0</v>
      </c>
      <c r="B106" s="166" t="s">
        <v>97</v>
      </c>
      <c r="C106" s="166"/>
      <c r="D106" s="166"/>
      <c r="E106" s="166"/>
      <c r="F106" s="166"/>
      <c r="G106" s="166"/>
      <c r="H106" s="5" t="s">
        <v>116</v>
      </c>
      <c r="I106" s="64">
        <v>0</v>
      </c>
    </row>
    <row r="107" spans="1:9" x14ac:dyDescent="0.25">
      <c r="A107" s="217" t="s">
        <v>62</v>
      </c>
      <c r="B107" s="218"/>
      <c r="C107" s="218"/>
      <c r="D107" s="218"/>
      <c r="E107" s="218"/>
      <c r="F107" s="218"/>
      <c r="G107" s="218"/>
      <c r="H107" s="23"/>
      <c r="I107" s="60">
        <f>SUM(I106)</f>
        <v>0</v>
      </c>
    </row>
    <row r="108" spans="1:9" x14ac:dyDescent="0.25">
      <c r="A108" s="252"/>
      <c r="B108" s="253"/>
      <c r="C108" s="253"/>
      <c r="D108" s="253"/>
      <c r="E108" s="253"/>
      <c r="F108" s="253"/>
      <c r="G108" s="253"/>
      <c r="H108" s="253"/>
      <c r="I108" s="254"/>
    </row>
    <row r="109" spans="1:9" x14ac:dyDescent="0.25">
      <c r="A109" s="230" t="s">
        <v>139</v>
      </c>
      <c r="B109" s="231"/>
      <c r="C109" s="231"/>
      <c r="D109" s="231"/>
      <c r="E109" s="231"/>
      <c r="F109" s="231"/>
      <c r="G109" s="231"/>
      <c r="H109" s="231"/>
      <c r="I109" s="232"/>
    </row>
    <row r="110" spans="1:9" x14ac:dyDescent="0.25">
      <c r="A110" s="217" t="s">
        <v>21</v>
      </c>
      <c r="B110" s="218"/>
      <c r="C110" s="218"/>
      <c r="D110" s="218"/>
      <c r="E110" s="218"/>
      <c r="F110" s="218"/>
      <c r="G110" s="218"/>
      <c r="H110" s="234" t="s">
        <v>67</v>
      </c>
      <c r="I110" s="235"/>
    </row>
    <row r="111" spans="1:9" x14ac:dyDescent="0.25">
      <c r="A111" s="221" t="s">
        <v>45</v>
      </c>
      <c r="B111" s="222"/>
      <c r="C111" s="222"/>
      <c r="D111" s="222"/>
      <c r="E111" s="222"/>
      <c r="F111" s="222"/>
      <c r="G111" s="222"/>
      <c r="H111" s="23" t="s">
        <v>9</v>
      </c>
      <c r="I111" s="58" t="s">
        <v>24</v>
      </c>
    </row>
    <row r="112" spans="1:9" x14ac:dyDescent="0.25">
      <c r="A112" s="56" t="s">
        <v>37</v>
      </c>
      <c r="B112" s="184" t="s">
        <v>98</v>
      </c>
      <c r="C112" s="185"/>
      <c r="D112" s="185"/>
      <c r="E112" s="185"/>
      <c r="F112" s="185"/>
      <c r="G112" s="186"/>
      <c r="H112" s="16">
        <f>H101</f>
        <v>2.0499999999999997E-2</v>
      </c>
      <c r="I112" s="65">
        <f>I101</f>
        <v>76.834346912544461</v>
      </c>
    </row>
    <row r="113" spans="1:32" x14ac:dyDescent="0.25">
      <c r="A113" s="56" t="s">
        <v>38</v>
      </c>
      <c r="B113" s="184" t="s">
        <v>52</v>
      </c>
      <c r="C113" s="185"/>
      <c r="D113" s="185"/>
      <c r="E113" s="185"/>
      <c r="F113" s="185"/>
      <c r="G113" s="186"/>
      <c r="H113" s="11"/>
      <c r="I113" s="65">
        <f>I107</f>
        <v>0</v>
      </c>
    </row>
    <row r="114" spans="1:32" x14ac:dyDescent="0.25">
      <c r="A114" s="210" t="s">
        <v>62</v>
      </c>
      <c r="B114" s="211"/>
      <c r="C114" s="211"/>
      <c r="D114" s="211"/>
      <c r="E114" s="211"/>
      <c r="F114" s="211"/>
      <c r="G114" s="212"/>
      <c r="H114" s="23"/>
      <c r="I114" s="66">
        <f>SUM(I112:I113)</f>
        <v>76.834346912544461</v>
      </c>
    </row>
    <row r="115" spans="1:32" ht="16.5" thickBot="1" x14ac:dyDescent="0.3">
      <c r="A115" s="255"/>
      <c r="B115" s="256"/>
      <c r="C115" s="256"/>
      <c r="D115" s="256"/>
      <c r="E115" s="256"/>
      <c r="F115" s="256"/>
      <c r="G115" s="256"/>
      <c r="H115" s="256"/>
      <c r="I115" s="257"/>
    </row>
    <row r="116" spans="1:32" ht="16.5" thickBot="1" x14ac:dyDescent="0.3">
      <c r="A116" s="191" t="s">
        <v>99</v>
      </c>
      <c r="B116" s="192"/>
      <c r="C116" s="192"/>
      <c r="D116" s="192"/>
      <c r="E116" s="192"/>
      <c r="F116" s="192"/>
      <c r="G116" s="192"/>
      <c r="H116" s="192"/>
      <c r="I116" s="193"/>
    </row>
    <row r="117" spans="1:32" x14ac:dyDescent="0.25">
      <c r="A117" s="181" t="s">
        <v>21</v>
      </c>
      <c r="B117" s="182"/>
      <c r="C117" s="182"/>
      <c r="D117" s="182"/>
      <c r="E117" s="182"/>
      <c r="F117" s="182"/>
      <c r="G117" s="182"/>
      <c r="H117" s="182" t="s">
        <v>67</v>
      </c>
      <c r="I117" s="183"/>
    </row>
    <row r="118" spans="1:32" x14ac:dyDescent="0.25">
      <c r="A118" s="56" t="s">
        <v>0</v>
      </c>
      <c r="B118" s="223" t="s">
        <v>58</v>
      </c>
      <c r="C118" s="223"/>
      <c r="D118" s="223"/>
      <c r="E118" s="223"/>
      <c r="F118" s="223"/>
      <c r="G118" s="223"/>
      <c r="H118" s="236">
        <v>25.69</v>
      </c>
      <c r="I118" s="237"/>
    </row>
    <row r="119" spans="1:32" x14ac:dyDescent="0.25">
      <c r="A119" s="56" t="s">
        <v>1</v>
      </c>
      <c r="B119" s="223" t="s">
        <v>100</v>
      </c>
      <c r="C119" s="223"/>
      <c r="D119" s="223"/>
      <c r="E119" s="223"/>
      <c r="F119" s="223"/>
      <c r="G119" s="223"/>
      <c r="H119" s="236"/>
      <c r="I119" s="237"/>
    </row>
    <row r="120" spans="1:32" x14ac:dyDescent="0.25">
      <c r="A120" s="56" t="s">
        <v>3</v>
      </c>
      <c r="B120" s="223" t="s">
        <v>101</v>
      </c>
      <c r="C120" s="223"/>
      <c r="D120" s="223"/>
      <c r="E120" s="223"/>
      <c r="F120" s="223"/>
      <c r="G120" s="223"/>
      <c r="H120" s="236"/>
      <c r="I120" s="237"/>
    </row>
    <row r="121" spans="1:32" x14ac:dyDescent="0.25">
      <c r="A121" s="56" t="s">
        <v>5</v>
      </c>
      <c r="B121" s="223" t="s">
        <v>205</v>
      </c>
      <c r="C121" s="223"/>
      <c r="D121" s="223"/>
      <c r="E121" s="223"/>
      <c r="F121" s="223"/>
      <c r="G121" s="223"/>
      <c r="H121" s="236">
        <v>50.75</v>
      </c>
      <c r="I121" s="237"/>
    </row>
    <row r="122" spans="1:32" x14ac:dyDescent="0.25">
      <c r="A122" s="210" t="s">
        <v>62</v>
      </c>
      <c r="B122" s="211"/>
      <c r="C122" s="211"/>
      <c r="D122" s="211"/>
      <c r="E122" s="211"/>
      <c r="F122" s="211"/>
      <c r="G122" s="212"/>
      <c r="H122" s="219">
        <f>SUM(H118:I121)</f>
        <v>76.44</v>
      </c>
      <c r="I122" s="220"/>
    </row>
    <row r="123" spans="1:32" x14ac:dyDescent="0.25">
      <c r="A123" s="68"/>
      <c r="B123" s="211"/>
      <c r="C123" s="211"/>
      <c r="D123" s="211"/>
      <c r="E123" s="211"/>
      <c r="F123" s="211"/>
      <c r="G123" s="211"/>
      <c r="H123" s="211"/>
      <c r="I123" s="214"/>
    </row>
    <row r="124" spans="1:32" s="18" customFormat="1" ht="16.5" thickBot="1" x14ac:dyDescent="0.3">
      <c r="A124" s="247" t="s">
        <v>134</v>
      </c>
      <c r="B124" s="248"/>
      <c r="C124" s="248"/>
      <c r="D124" s="248"/>
      <c r="E124" s="248"/>
      <c r="F124" s="248"/>
      <c r="G124" s="248"/>
      <c r="H124" s="80"/>
      <c r="I124" s="81">
        <f>$I$88+$I$77+$H$38+$I$114+$H$122</f>
        <v>3901.2912694756888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91" t="s">
        <v>102</v>
      </c>
      <c r="B125" s="192"/>
      <c r="C125" s="192"/>
      <c r="D125" s="192"/>
      <c r="E125" s="192"/>
      <c r="F125" s="192"/>
      <c r="G125" s="192"/>
      <c r="H125" s="192"/>
      <c r="I125" s="193"/>
    </row>
    <row r="126" spans="1:32" x14ac:dyDescent="0.25">
      <c r="A126" s="306" t="s">
        <v>21</v>
      </c>
      <c r="B126" s="150"/>
      <c r="C126" s="150"/>
      <c r="D126" s="150"/>
      <c r="E126" s="150"/>
      <c r="F126" s="150"/>
      <c r="G126" s="150"/>
      <c r="H126" s="150" t="s">
        <v>67</v>
      </c>
      <c r="I126" s="151"/>
    </row>
    <row r="127" spans="1:32" x14ac:dyDescent="0.25">
      <c r="A127" s="138" t="s">
        <v>45</v>
      </c>
      <c r="B127" s="139"/>
      <c r="C127" s="139"/>
      <c r="D127" s="139"/>
      <c r="E127" s="139"/>
      <c r="F127" s="139"/>
      <c r="G127" s="139"/>
      <c r="H127" s="19" t="s">
        <v>9</v>
      </c>
      <c r="I127" s="69" t="s">
        <v>24</v>
      </c>
    </row>
    <row r="128" spans="1:32" x14ac:dyDescent="0.25">
      <c r="A128" s="70" t="s">
        <v>0</v>
      </c>
      <c r="B128" s="273" t="s">
        <v>103</v>
      </c>
      <c r="C128" s="274"/>
      <c r="D128" s="274"/>
      <c r="E128" s="274"/>
      <c r="F128" s="274"/>
      <c r="G128" s="275"/>
      <c r="H128" s="14">
        <v>0.02</v>
      </c>
      <c r="I128" s="67">
        <f>H128*$I$124</f>
        <v>78.02582538951377</v>
      </c>
    </row>
    <row r="129" spans="1:32" x14ac:dyDescent="0.25">
      <c r="A129" s="70" t="s">
        <v>1</v>
      </c>
      <c r="B129" s="273" t="s">
        <v>17</v>
      </c>
      <c r="C129" s="274"/>
      <c r="D129" s="274"/>
      <c r="E129" s="274"/>
      <c r="F129" s="274"/>
      <c r="G129" s="275"/>
      <c r="H129" s="14">
        <v>2.41E-2</v>
      </c>
      <c r="I129" s="67">
        <f>H129*($I$128+$I$124)</f>
        <v>95.901541986251374</v>
      </c>
    </row>
    <row r="130" spans="1:32" x14ac:dyDescent="0.25">
      <c r="A130" s="71" t="s">
        <v>3</v>
      </c>
      <c r="B130" s="273" t="s">
        <v>127</v>
      </c>
      <c r="C130" s="281"/>
      <c r="D130" s="281"/>
      <c r="E130" s="281"/>
      <c r="F130" s="281"/>
      <c r="G130" s="282"/>
      <c r="H130" s="14">
        <v>3.6700000000000003E-2</v>
      </c>
      <c r="I130" s="72">
        <f>(SUM($I$124+$I$128+$I$129)*H130)/(100%-(SUM($H$130:$H$132)))</f>
        <v>165.20548323478224</v>
      </c>
    </row>
    <row r="131" spans="1:32" x14ac:dyDescent="0.25">
      <c r="A131" s="71"/>
      <c r="B131" s="300" t="s">
        <v>126</v>
      </c>
      <c r="C131" s="301"/>
      <c r="D131" s="301"/>
      <c r="E131" s="301"/>
      <c r="F131" s="301"/>
      <c r="G131" s="302"/>
      <c r="H131" s="20">
        <v>8.0000000000000002E-3</v>
      </c>
      <c r="I131" s="72">
        <f>(SUM($I$124+$I$128+$I$129)*H131)/(100%-(SUM($H$130:$H$132)))</f>
        <v>36.012094438099666</v>
      </c>
    </row>
    <row r="132" spans="1:32" x14ac:dyDescent="0.25">
      <c r="A132" s="71" t="s">
        <v>5</v>
      </c>
      <c r="B132" s="303" t="s">
        <v>125</v>
      </c>
      <c r="C132" s="304"/>
      <c r="D132" s="304"/>
      <c r="E132" s="304"/>
      <c r="F132" s="304"/>
      <c r="G132" s="305"/>
      <c r="H132" s="21">
        <v>0.05</v>
      </c>
      <c r="I132" s="72">
        <f>(SUM($I$124+$I$128+$I$129)*H132)/(100%-(SUM($H$130:$H$132)))</f>
        <v>225.07559023812294</v>
      </c>
    </row>
    <row r="133" spans="1:32" x14ac:dyDescent="0.25">
      <c r="A133" s="217" t="s">
        <v>62</v>
      </c>
      <c r="B133" s="218"/>
      <c r="C133" s="218"/>
      <c r="D133" s="218"/>
      <c r="E133" s="218"/>
      <c r="F133" s="218"/>
      <c r="G133" s="218"/>
      <c r="H133" s="22">
        <f>SUM(H128:H132)</f>
        <v>0.13880000000000003</v>
      </c>
      <c r="I133" s="73">
        <f>SUM(I128:I132)</f>
        <v>600.22053528676997</v>
      </c>
    </row>
    <row r="134" spans="1:32" ht="16.5" thickBot="1" x14ac:dyDescent="0.3">
      <c r="A134" s="266" t="s">
        <v>135</v>
      </c>
      <c r="B134" s="267"/>
      <c r="C134" s="267"/>
      <c r="D134" s="267"/>
      <c r="E134" s="267"/>
      <c r="F134" s="267"/>
      <c r="G134" s="268"/>
      <c r="H134" s="82">
        <f>(H128+100%)*(H129+100%)/(100%-(SUM(H130:H132)))-100%</f>
        <v>0.15385176184690175</v>
      </c>
      <c r="I134" s="83">
        <f>H134*SUM($I$124)</f>
        <v>600.22053528677066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269" t="s">
        <v>104</v>
      </c>
      <c r="B135" s="270"/>
      <c r="C135" s="270"/>
      <c r="D135" s="270"/>
      <c r="E135" s="270"/>
      <c r="F135" s="270"/>
      <c r="G135" s="270"/>
      <c r="H135" s="270"/>
      <c r="I135" s="271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272" t="s">
        <v>21</v>
      </c>
      <c r="B137" s="158"/>
      <c r="C137" s="158"/>
      <c r="D137" s="158"/>
      <c r="E137" s="158"/>
      <c r="F137" s="158"/>
      <c r="G137" s="158"/>
      <c r="H137" s="158" t="s">
        <v>67</v>
      </c>
      <c r="I137" s="159"/>
    </row>
    <row r="138" spans="1:32" x14ac:dyDescent="0.25">
      <c r="A138" s="74" t="s">
        <v>0</v>
      </c>
      <c r="B138" s="261" t="s">
        <v>106</v>
      </c>
      <c r="C138" s="262"/>
      <c r="D138" s="262"/>
      <c r="E138" s="262"/>
      <c r="F138" s="262"/>
      <c r="G138" s="263"/>
      <c r="H138" s="264">
        <f>H38</f>
        <v>1821.5700000000002</v>
      </c>
      <c r="I138" s="265"/>
    </row>
    <row r="139" spans="1:32" x14ac:dyDescent="0.25">
      <c r="A139" s="74" t="s">
        <v>1</v>
      </c>
      <c r="B139" s="261" t="s">
        <v>107</v>
      </c>
      <c r="C139" s="262"/>
      <c r="D139" s="262"/>
      <c r="E139" s="262"/>
      <c r="F139" s="262"/>
      <c r="G139" s="263"/>
      <c r="H139" s="264">
        <f>I77</f>
        <v>1805.3400057830722</v>
      </c>
      <c r="I139" s="265"/>
    </row>
    <row r="140" spans="1:32" x14ac:dyDescent="0.25">
      <c r="A140" s="74" t="s">
        <v>3</v>
      </c>
      <c r="B140" s="261" t="s">
        <v>108</v>
      </c>
      <c r="C140" s="262"/>
      <c r="D140" s="262"/>
      <c r="E140" s="262"/>
      <c r="F140" s="262"/>
      <c r="G140" s="263"/>
      <c r="H140" s="264">
        <f>I88</f>
        <v>121.106916780072</v>
      </c>
      <c r="I140" s="265"/>
    </row>
    <row r="141" spans="1:32" x14ac:dyDescent="0.25">
      <c r="A141" s="74" t="s">
        <v>5</v>
      </c>
      <c r="B141" s="261" t="s">
        <v>109</v>
      </c>
      <c r="C141" s="262"/>
      <c r="D141" s="262"/>
      <c r="E141" s="262"/>
      <c r="F141" s="262"/>
      <c r="G141" s="263"/>
      <c r="H141" s="264">
        <f>I114</f>
        <v>76.834346912544461</v>
      </c>
      <c r="I141" s="265"/>
    </row>
    <row r="142" spans="1:32" x14ac:dyDescent="0.25">
      <c r="A142" s="74" t="s">
        <v>27</v>
      </c>
      <c r="B142" s="261" t="s">
        <v>110</v>
      </c>
      <c r="C142" s="262"/>
      <c r="D142" s="262"/>
      <c r="E142" s="262"/>
      <c r="F142" s="262"/>
      <c r="G142" s="263"/>
      <c r="H142" s="264">
        <f>H122</f>
        <v>76.44</v>
      </c>
      <c r="I142" s="265"/>
    </row>
    <row r="143" spans="1:32" x14ac:dyDescent="0.25">
      <c r="A143" s="276" t="s">
        <v>117</v>
      </c>
      <c r="B143" s="277"/>
      <c r="C143" s="277"/>
      <c r="D143" s="277"/>
      <c r="E143" s="277"/>
      <c r="F143" s="277"/>
      <c r="G143" s="278"/>
      <c r="H143" s="279">
        <f>SUM(H138:I142)</f>
        <v>3901.2912694756888</v>
      </c>
      <c r="I143" s="280"/>
    </row>
    <row r="144" spans="1:32" ht="16.5" thickBot="1" x14ac:dyDescent="0.3">
      <c r="A144" s="87" t="s">
        <v>28</v>
      </c>
      <c r="B144" s="258" t="s">
        <v>111</v>
      </c>
      <c r="C144" s="258"/>
      <c r="D144" s="258"/>
      <c r="E144" s="258"/>
      <c r="F144" s="258"/>
      <c r="G144" s="258"/>
      <c r="H144" s="259">
        <f>I133</f>
        <v>600.22053528676997</v>
      </c>
      <c r="I144" s="260"/>
    </row>
    <row r="145" spans="1:32" ht="16.5" thickBot="1" x14ac:dyDescent="0.3">
      <c r="A145" s="89" t="s">
        <v>31</v>
      </c>
      <c r="B145" s="130" t="s">
        <v>196</v>
      </c>
      <c r="C145" s="131"/>
      <c r="D145" s="131"/>
      <c r="E145" s="131"/>
      <c r="F145" s="131"/>
      <c r="G145" s="131"/>
      <c r="H145" s="298">
        <f>H143+H144</f>
        <v>4501.5118047624583</v>
      </c>
      <c r="I145" s="299"/>
    </row>
    <row r="146" spans="1:32" ht="16.5" thickBot="1" x14ac:dyDescent="0.3">
      <c r="A146" s="88" t="s">
        <v>32</v>
      </c>
      <c r="B146" s="290" t="s">
        <v>136</v>
      </c>
      <c r="C146" s="290"/>
      <c r="D146" s="290"/>
      <c r="E146" s="290"/>
      <c r="F146" s="290"/>
      <c r="G146" s="290"/>
      <c r="H146" s="286">
        <f>$E$26</f>
        <v>1</v>
      </c>
      <c r="I146" s="287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0" t="s">
        <v>137</v>
      </c>
      <c r="C147" s="131"/>
      <c r="D147" s="131"/>
      <c r="E147" s="131"/>
      <c r="F147" s="131"/>
      <c r="G147" s="131"/>
      <c r="H147" s="288">
        <f>$H$145*$H$146</f>
        <v>4501.5118047624583</v>
      </c>
      <c r="I147" s="289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283" t="s">
        <v>206</v>
      </c>
      <c r="C150" s="284"/>
      <c r="D150" s="285"/>
      <c r="F150" s="9" t="s">
        <v>197</v>
      </c>
      <c r="G150" s="36"/>
      <c r="H150" s="37">
        <f>H145</f>
        <v>4501.5118047624583</v>
      </c>
      <c r="I150" s="38"/>
    </row>
    <row r="151" spans="1:32" s="1" customFormat="1" x14ac:dyDescent="0.25">
      <c r="F151" s="9" t="s">
        <v>200</v>
      </c>
      <c r="G151" s="36"/>
      <c r="H151" s="37">
        <v>4429.9799999999996</v>
      </c>
    </row>
    <row r="152" spans="1:32" s="1" customFormat="1" x14ac:dyDescent="0.25">
      <c r="F152" s="10" t="s">
        <v>199</v>
      </c>
      <c r="G152" s="39"/>
      <c r="H152" s="40">
        <f>H150-H151</f>
        <v>71.531804762458705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A39:I39"/>
    <mergeCell ref="A40:I40"/>
    <mergeCell ref="A41:I41"/>
    <mergeCell ref="A42:G42"/>
    <mergeCell ref="H42:I42"/>
    <mergeCell ref="A43:G43"/>
    <mergeCell ref="B36:G36"/>
    <mergeCell ref="H36:I36"/>
    <mergeCell ref="B37:G37"/>
    <mergeCell ref="H37:I37"/>
    <mergeCell ref="A38:G38"/>
    <mergeCell ref="H38:I38"/>
    <mergeCell ref="A50:G50"/>
    <mergeCell ref="B51:G51"/>
    <mergeCell ref="B52:G52"/>
    <mergeCell ref="B53:G53"/>
    <mergeCell ref="B54:G54"/>
    <mergeCell ref="B55:G55"/>
    <mergeCell ref="B44:G44"/>
    <mergeCell ref="B45:G45"/>
    <mergeCell ref="A46:G46"/>
    <mergeCell ref="A47:I47"/>
    <mergeCell ref="A48:I48"/>
    <mergeCell ref="A49:G49"/>
    <mergeCell ref="H49:I49"/>
    <mergeCell ref="A62:G62"/>
    <mergeCell ref="H62:I62"/>
    <mergeCell ref="B63:G63"/>
    <mergeCell ref="H63:I63"/>
    <mergeCell ref="B64:G64"/>
    <mergeCell ref="H64:I64"/>
    <mergeCell ref="B56:G56"/>
    <mergeCell ref="B57:G57"/>
    <mergeCell ref="B58:G58"/>
    <mergeCell ref="A59:G59"/>
    <mergeCell ref="A60:I60"/>
    <mergeCell ref="A61:I61"/>
    <mergeCell ref="B68:G68"/>
    <mergeCell ref="H68:I68"/>
    <mergeCell ref="A69:G69"/>
    <mergeCell ref="H69:I69"/>
    <mergeCell ref="A70:I70"/>
    <mergeCell ref="A71:I71"/>
    <mergeCell ref="B65:G65"/>
    <mergeCell ref="H65:I65"/>
    <mergeCell ref="B66:G66"/>
    <mergeCell ref="H66:I66"/>
    <mergeCell ref="B67:G67"/>
    <mergeCell ref="H67:I67"/>
    <mergeCell ref="A77:G77"/>
    <mergeCell ref="A78:I78"/>
    <mergeCell ref="A79:I79"/>
    <mergeCell ref="A80:G80"/>
    <mergeCell ref="H80:I80"/>
    <mergeCell ref="A81:G81"/>
    <mergeCell ref="A72:G72"/>
    <mergeCell ref="H72:I72"/>
    <mergeCell ref="A73:G73"/>
    <mergeCell ref="B74:G74"/>
    <mergeCell ref="B75:G75"/>
    <mergeCell ref="B76:G76"/>
    <mergeCell ref="A88:G88"/>
    <mergeCell ref="A90:G90"/>
    <mergeCell ref="A91:I91"/>
    <mergeCell ref="A92:I92"/>
    <mergeCell ref="A93:G93"/>
    <mergeCell ref="H93:I93"/>
    <mergeCell ref="B82:G82"/>
    <mergeCell ref="B83:G83"/>
    <mergeCell ref="B84:G84"/>
    <mergeCell ref="B85:G85"/>
    <mergeCell ref="B86:G86"/>
    <mergeCell ref="B87:G87"/>
    <mergeCell ref="B100:G100"/>
    <mergeCell ref="A101:G101"/>
    <mergeCell ref="A102:I102"/>
    <mergeCell ref="A103:I103"/>
    <mergeCell ref="A104:G104"/>
    <mergeCell ref="H104:I104"/>
    <mergeCell ref="A94:G94"/>
    <mergeCell ref="B95:G95"/>
    <mergeCell ref="B96:G96"/>
    <mergeCell ref="B97:G97"/>
    <mergeCell ref="B98:G98"/>
    <mergeCell ref="B99:G99"/>
    <mergeCell ref="A111:G111"/>
    <mergeCell ref="B112:G112"/>
    <mergeCell ref="B113:G113"/>
    <mergeCell ref="A114:G114"/>
    <mergeCell ref="A115:I115"/>
    <mergeCell ref="A116:I116"/>
    <mergeCell ref="A105:G105"/>
    <mergeCell ref="B106:G106"/>
    <mergeCell ref="A107:G107"/>
    <mergeCell ref="A108:I108"/>
    <mergeCell ref="A109:I109"/>
    <mergeCell ref="A110:G110"/>
    <mergeCell ref="H110:I110"/>
    <mergeCell ref="B120:G120"/>
    <mergeCell ref="H120:I120"/>
    <mergeCell ref="B121:G121"/>
    <mergeCell ref="H121:I121"/>
    <mergeCell ref="A122:G122"/>
    <mergeCell ref="H122:I122"/>
    <mergeCell ref="A117:G117"/>
    <mergeCell ref="H117:I117"/>
    <mergeCell ref="B118:G118"/>
    <mergeCell ref="H118:I118"/>
    <mergeCell ref="B119:G119"/>
    <mergeCell ref="H119:I119"/>
    <mergeCell ref="B128:G128"/>
    <mergeCell ref="B129:G129"/>
    <mergeCell ref="B130:G130"/>
    <mergeCell ref="B131:G131"/>
    <mergeCell ref="B132:G132"/>
    <mergeCell ref="A133:G133"/>
    <mergeCell ref="B123:I123"/>
    <mergeCell ref="A124:G124"/>
    <mergeCell ref="A125:I125"/>
    <mergeCell ref="A126:G126"/>
    <mergeCell ref="H126:I126"/>
    <mergeCell ref="A127:G127"/>
    <mergeCell ref="B139:G139"/>
    <mergeCell ref="H139:I139"/>
    <mergeCell ref="B140:G140"/>
    <mergeCell ref="H140:I140"/>
    <mergeCell ref="B141:G141"/>
    <mergeCell ref="H141:I141"/>
    <mergeCell ref="A134:G134"/>
    <mergeCell ref="A135:I135"/>
    <mergeCell ref="A137:G137"/>
    <mergeCell ref="H137:I137"/>
    <mergeCell ref="B138:G138"/>
    <mergeCell ref="H138:I138"/>
    <mergeCell ref="B150:D150"/>
    <mergeCell ref="H145:I145"/>
    <mergeCell ref="B146:G146"/>
    <mergeCell ref="H146:I146"/>
    <mergeCell ref="B147:G147"/>
    <mergeCell ref="H147:I147"/>
    <mergeCell ref="B142:G142"/>
    <mergeCell ref="H142:I142"/>
    <mergeCell ref="A143:G143"/>
    <mergeCell ref="H143:I143"/>
    <mergeCell ref="B144:G144"/>
    <mergeCell ref="H144:I144"/>
    <mergeCell ref="B145:G145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21" zoomScale="90" zoomScaleNormal="90" workbookViewId="0">
      <selection activeCell="M9" sqref="M9:M10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132" t="s">
        <v>19</v>
      </c>
      <c r="D1" s="133"/>
      <c r="E1" s="133"/>
      <c r="F1" s="133"/>
      <c r="G1" s="133"/>
      <c r="H1" s="133"/>
      <c r="I1" s="134"/>
    </row>
    <row r="2" spans="1:9" ht="19.5" customHeight="1" x14ac:dyDescent="0.25">
      <c r="A2" s="47"/>
      <c r="B2" s="4"/>
      <c r="C2" s="135" t="s">
        <v>118</v>
      </c>
      <c r="D2" s="136"/>
      <c r="E2" s="136"/>
      <c r="F2" s="136"/>
      <c r="G2" s="136"/>
      <c r="H2" s="136"/>
      <c r="I2" s="137"/>
    </row>
    <row r="3" spans="1:9" ht="19.5" customHeight="1" x14ac:dyDescent="0.25">
      <c r="A3" s="47"/>
      <c r="B3" s="4"/>
      <c r="C3" s="135" t="s">
        <v>131</v>
      </c>
      <c r="D3" s="136"/>
      <c r="E3" s="136"/>
      <c r="F3" s="136"/>
      <c r="G3" s="136"/>
      <c r="H3" s="136"/>
      <c r="I3" s="137"/>
    </row>
    <row r="4" spans="1:9" ht="19.5" customHeight="1" thickBot="1" x14ac:dyDescent="0.3">
      <c r="A4" s="47"/>
      <c r="B4" s="4"/>
      <c r="C4" s="152" t="s">
        <v>71</v>
      </c>
      <c r="D4" s="153"/>
      <c r="E4" s="153"/>
      <c r="F4" s="153"/>
      <c r="G4" s="153"/>
      <c r="H4" s="153"/>
      <c r="I4" s="154"/>
    </row>
    <row r="5" spans="1:9" ht="18" customHeight="1" thickBot="1" x14ac:dyDescent="0.3">
      <c r="A5" s="155" t="s">
        <v>70</v>
      </c>
      <c r="B5" s="156"/>
      <c r="C5" s="156"/>
      <c r="D5" s="156"/>
      <c r="E5" s="156"/>
      <c r="F5" s="156"/>
      <c r="G5" s="156"/>
      <c r="H5" s="156"/>
      <c r="I5" s="157"/>
    </row>
    <row r="6" spans="1:9" x14ac:dyDescent="0.25">
      <c r="A6" s="148" t="s">
        <v>39</v>
      </c>
      <c r="B6" s="149"/>
      <c r="C6" s="149"/>
      <c r="D6" s="149"/>
      <c r="E6" s="150" t="s">
        <v>202</v>
      </c>
      <c r="F6" s="150"/>
      <c r="G6" s="150"/>
      <c r="H6" s="150"/>
      <c r="I6" s="151"/>
    </row>
    <row r="7" spans="1:9" x14ac:dyDescent="0.25">
      <c r="A7" s="142" t="s">
        <v>54</v>
      </c>
      <c r="B7" s="143"/>
      <c r="C7" s="143"/>
      <c r="D7" s="143"/>
      <c r="E7" s="144" t="s">
        <v>115</v>
      </c>
      <c r="F7" s="144"/>
      <c r="G7" s="144"/>
      <c r="H7" s="144"/>
      <c r="I7" s="145"/>
    </row>
    <row r="8" spans="1:9" x14ac:dyDescent="0.25">
      <c r="A8" s="138" t="s">
        <v>30</v>
      </c>
      <c r="B8" s="139"/>
      <c r="C8" s="139"/>
      <c r="D8" s="139"/>
      <c r="E8" s="140" t="s">
        <v>113</v>
      </c>
      <c r="F8" s="140"/>
      <c r="G8" s="140"/>
      <c r="H8" s="140"/>
      <c r="I8" s="141"/>
    </row>
    <row r="9" spans="1:9" x14ac:dyDescent="0.25">
      <c r="A9" s="142" t="s">
        <v>129</v>
      </c>
      <c r="B9" s="143"/>
      <c r="C9" s="143"/>
      <c r="D9" s="143"/>
      <c r="E9" s="144" t="s">
        <v>163</v>
      </c>
      <c r="F9" s="144"/>
      <c r="G9" s="144"/>
      <c r="H9" s="144"/>
      <c r="I9" s="145"/>
    </row>
    <row r="10" spans="1:9" x14ac:dyDescent="0.25">
      <c r="A10" s="138" t="s">
        <v>50</v>
      </c>
      <c r="B10" s="139"/>
      <c r="C10" s="139"/>
      <c r="D10" s="139"/>
      <c r="E10" s="146" t="s">
        <v>116</v>
      </c>
      <c r="F10" s="146"/>
      <c r="G10" s="146"/>
      <c r="H10" s="146"/>
      <c r="I10" s="147"/>
    </row>
    <row r="11" spans="1:9" x14ac:dyDescent="0.25">
      <c r="A11" s="142" t="s">
        <v>53</v>
      </c>
      <c r="B11" s="143"/>
      <c r="C11" s="143"/>
      <c r="D11" s="143"/>
      <c r="E11" s="144" t="s">
        <v>116</v>
      </c>
      <c r="F11" s="144"/>
      <c r="G11" s="144"/>
      <c r="H11" s="144"/>
      <c r="I11" s="145"/>
    </row>
    <row r="12" spans="1:9" x14ac:dyDescent="0.25">
      <c r="A12" s="138" t="s">
        <v>55</v>
      </c>
      <c r="B12" s="139"/>
      <c r="C12" s="139"/>
      <c r="D12" s="139"/>
      <c r="E12" s="158" t="s">
        <v>112</v>
      </c>
      <c r="F12" s="158"/>
      <c r="G12" s="158"/>
      <c r="H12" s="158"/>
      <c r="I12" s="159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291" t="s">
        <v>116</v>
      </c>
      <c r="I13" s="292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293" t="s">
        <v>116</v>
      </c>
      <c r="I14" s="294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295" t="s">
        <v>33</v>
      </c>
      <c r="I15" s="292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296" t="s">
        <v>203</v>
      </c>
      <c r="I16" s="297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175" t="s">
        <v>23</v>
      </c>
      <c r="C18" s="175"/>
      <c r="D18" s="175"/>
      <c r="E18" s="175"/>
      <c r="F18" s="175"/>
      <c r="G18" s="175"/>
      <c r="H18" s="176" t="s">
        <v>40</v>
      </c>
      <c r="I18" s="177"/>
    </row>
    <row r="19" spans="1:10" x14ac:dyDescent="0.25">
      <c r="A19" s="53" t="s">
        <v>1</v>
      </c>
      <c r="B19" s="178" t="s">
        <v>44</v>
      </c>
      <c r="C19" s="178"/>
      <c r="D19" s="178"/>
      <c r="E19" s="178"/>
      <c r="F19" s="178"/>
      <c r="G19" s="178"/>
      <c r="H19" s="179" t="s">
        <v>120</v>
      </c>
      <c r="I19" s="180"/>
    </row>
    <row r="20" spans="1:10" x14ac:dyDescent="0.25">
      <c r="A20" s="54" t="s">
        <v>3</v>
      </c>
      <c r="B20" s="166" t="s">
        <v>130</v>
      </c>
      <c r="C20" s="166"/>
      <c r="D20" s="166"/>
      <c r="E20" s="166"/>
      <c r="F20" s="166"/>
      <c r="G20" s="166"/>
      <c r="H20" s="167">
        <v>1621</v>
      </c>
      <c r="I20" s="168"/>
    </row>
    <row r="21" spans="1:10" x14ac:dyDescent="0.25">
      <c r="A21" s="55" t="s">
        <v>5</v>
      </c>
      <c r="B21" s="169" t="s">
        <v>46</v>
      </c>
      <c r="C21" s="170"/>
      <c r="D21" s="170"/>
      <c r="E21" s="170"/>
      <c r="F21" s="170"/>
      <c r="G21" s="170"/>
      <c r="H21" s="171">
        <v>2005.58</v>
      </c>
      <c r="I21" s="172"/>
      <c r="J21" s="117"/>
    </row>
    <row r="22" spans="1:10" x14ac:dyDescent="0.25">
      <c r="A22" s="52" t="s">
        <v>27</v>
      </c>
      <c r="B22" s="175" t="s">
        <v>6</v>
      </c>
      <c r="C22" s="175"/>
      <c r="D22" s="175"/>
      <c r="E22" s="175"/>
      <c r="F22" s="175"/>
      <c r="G22" s="175"/>
      <c r="H22" s="173">
        <v>46023</v>
      </c>
      <c r="I22" s="174"/>
    </row>
    <row r="23" spans="1:10" x14ac:dyDescent="0.25">
      <c r="A23" s="53" t="s">
        <v>28</v>
      </c>
      <c r="B23" s="160" t="s">
        <v>29</v>
      </c>
      <c r="C23" s="160"/>
      <c r="D23" s="160"/>
      <c r="E23" s="160" t="s">
        <v>132</v>
      </c>
      <c r="F23" s="160"/>
      <c r="G23" s="160"/>
      <c r="H23" s="160" t="s">
        <v>51</v>
      </c>
      <c r="I23" s="161"/>
    </row>
    <row r="24" spans="1:10" x14ac:dyDescent="0.25">
      <c r="A24" s="52" t="s">
        <v>31</v>
      </c>
      <c r="B24" s="162">
        <v>0.06</v>
      </c>
      <c r="C24" s="162"/>
      <c r="D24" s="162"/>
      <c r="E24" s="163">
        <v>44</v>
      </c>
      <c r="F24" s="163"/>
      <c r="G24" s="163"/>
      <c r="H24" s="164">
        <v>4</v>
      </c>
      <c r="I24" s="165"/>
    </row>
    <row r="25" spans="1:10" x14ac:dyDescent="0.25">
      <c r="A25" s="53" t="s">
        <v>32</v>
      </c>
      <c r="B25" s="160" t="s">
        <v>49</v>
      </c>
      <c r="C25" s="160"/>
      <c r="D25" s="160"/>
      <c r="E25" s="160" t="s">
        <v>47</v>
      </c>
      <c r="F25" s="160"/>
      <c r="G25" s="160"/>
      <c r="H25" s="189" t="s">
        <v>48</v>
      </c>
      <c r="I25" s="190"/>
    </row>
    <row r="26" spans="1:10" x14ac:dyDescent="0.25">
      <c r="A26" s="52" t="s">
        <v>34</v>
      </c>
      <c r="B26" s="163" t="s">
        <v>18</v>
      </c>
      <c r="C26" s="163"/>
      <c r="D26" s="163"/>
      <c r="E26" s="163">
        <v>1</v>
      </c>
      <c r="F26" s="163"/>
      <c r="G26" s="163"/>
      <c r="H26" s="194">
        <v>1</v>
      </c>
      <c r="I26" s="195"/>
    </row>
    <row r="27" spans="1:10" ht="16.5" thickBot="1" x14ac:dyDescent="0.3">
      <c r="A27" s="196"/>
      <c r="B27" s="197"/>
      <c r="C27" s="197"/>
      <c r="D27" s="197"/>
      <c r="E27" s="197"/>
      <c r="F27" s="197"/>
      <c r="G27" s="197"/>
      <c r="H27" s="197"/>
      <c r="I27" s="198"/>
    </row>
    <row r="28" spans="1:10" ht="16.5" thickBot="1" x14ac:dyDescent="0.3">
      <c r="A28" s="191" t="s">
        <v>72</v>
      </c>
      <c r="B28" s="192"/>
      <c r="C28" s="192"/>
      <c r="D28" s="192"/>
      <c r="E28" s="192"/>
      <c r="F28" s="192"/>
      <c r="G28" s="192"/>
      <c r="H28" s="192"/>
      <c r="I28" s="193"/>
    </row>
    <row r="29" spans="1:10" x14ac:dyDescent="0.25">
      <c r="A29" s="181" t="s">
        <v>21</v>
      </c>
      <c r="B29" s="182"/>
      <c r="C29" s="182"/>
      <c r="D29" s="182"/>
      <c r="E29" s="182"/>
      <c r="F29" s="182"/>
      <c r="G29" s="182"/>
      <c r="H29" s="182" t="s">
        <v>67</v>
      </c>
      <c r="I29" s="183"/>
    </row>
    <row r="30" spans="1:10" x14ac:dyDescent="0.25">
      <c r="A30" s="56" t="s">
        <v>0</v>
      </c>
      <c r="B30" s="184" t="s">
        <v>7</v>
      </c>
      <c r="C30" s="185"/>
      <c r="D30" s="185"/>
      <c r="E30" s="185"/>
      <c r="F30" s="185"/>
      <c r="G30" s="186"/>
      <c r="H30" s="187">
        <f>H21</f>
        <v>2005.58</v>
      </c>
      <c r="I30" s="188"/>
    </row>
    <row r="31" spans="1:10" x14ac:dyDescent="0.25">
      <c r="A31" s="57" t="s">
        <v>1</v>
      </c>
      <c r="B31" s="199" t="s">
        <v>41</v>
      </c>
      <c r="C31" s="200"/>
      <c r="D31" s="200"/>
      <c r="E31" s="200"/>
      <c r="F31" s="200"/>
      <c r="G31" s="201"/>
      <c r="H31" s="187"/>
      <c r="I31" s="188"/>
    </row>
    <row r="32" spans="1:10" x14ac:dyDescent="0.25">
      <c r="A32" s="56" t="s">
        <v>3</v>
      </c>
      <c r="B32" s="184" t="s">
        <v>114</v>
      </c>
      <c r="C32" s="185"/>
      <c r="D32" s="185"/>
      <c r="E32" s="185"/>
      <c r="F32" s="185"/>
      <c r="G32" s="186"/>
      <c r="H32" s="205">
        <v>0</v>
      </c>
      <c r="I32" s="206"/>
    </row>
    <row r="33" spans="1:9" x14ac:dyDescent="0.25">
      <c r="A33" s="57" t="s">
        <v>5</v>
      </c>
      <c r="B33" s="199" t="s">
        <v>42</v>
      </c>
      <c r="C33" s="200"/>
      <c r="D33" s="200"/>
      <c r="E33" s="200"/>
      <c r="F33" s="200"/>
      <c r="G33" s="201"/>
      <c r="H33" s="187"/>
      <c r="I33" s="188"/>
    </row>
    <row r="34" spans="1:9" x14ac:dyDescent="0.25">
      <c r="A34" s="57" t="s">
        <v>27</v>
      </c>
      <c r="B34" s="199" t="s">
        <v>63</v>
      </c>
      <c r="C34" s="200"/>
      <c r="D34" s="200"/>
      <c r="E34" s="200"/>
      <c r="F34" s="200"/>
      <c r="G34" s="201"/>
      <c r="H34" s="187"/>
      <c r="I34" s="188"/>
    </row>
    <row r="35" spans="1:9" x14ac:dyDescent="0.25">
      <c r="A35" s="57" t="s">
        <v>28</v>
      </c>
      <c r="B35" s="199" t="s">
        <v>43</v>
      </c>
      <c r="C35" s="200"/>
      <c r="D35" s="200"/>
      <c r="E35" s="200"/>
      <c r="F35" s="200"/>
      <c r="G35" s="201"/>
      <c r="H35" s="187"/>
      <c r="I35" s="188"/>
    </row>
    <row r="36" spans="1:9" x14ac:dyDescent="0.25">
      <c r="A36" s="54" t="s">
        <v>31</v>
      </c>
      <c r="B36" s="202" t="s">
        <v>64</v>
      </c>
      <c r="C36" s="203"/>
      <c r="D36" s="203"/>
      <c r="E36" s="203"/>
      <c r="F36" s="203"/>
      <c r="G36" s="204"/>
      <c r="H36" s="187"/>
      <c r="I36" s="188"/>
    </row>
    <row r="37" spans="1:9" x14ac:dyDescent="0.25">
      <c r="A37" s="54" t="s">
        <v>32</v>
      </c>
      <c r="B37" s="202" t="s">
        <v>61</v>
      </c>
      <c r="C37" s="203"/>
      <c r="D37" s="203"/>
      <c r="E37" s="203"/>
      <c r="F37" s="203"/>
      <c r="G37" s="204"/>
      <c r="H37" s="215"/>
      <c r="I37" s="216"/>
    </row>
    <row r="38" spans="1:9" x14ac:dyDescent="0.25">
      <c r="A38" s="217" t="s">
        <v>62</v>
      </c>
      <c r="B38" s="218"/>
      <c r="C38" s="218"/>
      <c r="D38" s="218"/>
      <c r="E38" s="218"/>
      <c r="F38" s="218"/>
      <c r="G38" s="218"/>
      <c r="H38" s="219">
        <f>SUM(H30:H37)</f>
        <v>2005.58</v>
      </c>
      <c r="I38" s="220"/>
    </row>
    <row r="39" spans="1:9" ht="16.5" thickBot="1" x14ac:dyDescent="0.3">
      <c r="A39" s="196"/>
      <c r="B39" s="197"/>
      <c r="C39" s="197"/>
      <c r="D39" s="197"/>
      <c r="E39" s="197"/>
      <c r="F39" s="197"/>
      <c r="G39" s="197"/>
      <c r="H39" s="197"/>
      <c r="I39" s="198"/>
    </row>
    <row r="40" spans="1:9" ht="16.5" thickBot="1" x14ac:dyDescent="0.3">
      <c r="A40" s="191" t="s">
        <v>73</v>
      </c>
      <c r="B40" s="192"/>
      <c r="C40" s="192"/>
      <c r="D40" s="192"/>
      <c r="E40" s="192"/>
      <c r="F40" s="192"/>
      <c r="G40" s="192"/>
      <c r="H40" s="192"/>
      <c r="I40" s="193"/>
    </row>
    <row r="41" spans="1:9" x14ac:dyDescent="0.25">
      <c r="A41" s="207" t="s">
        <v>74</v>
      </c>
      <c r="B41" s="208"/>
      <c r="C41" s="208"/>
      <c r="D41" s="208"/>
      <c r="E41" s="208"/>
      <c r="F41" s="208"/>
      <c r="G41" s="208"/>
      <c r="H41" s="208"/>
      <c r="I41" s="209"/>
    </row>
    <row r="42" spans="1:9" x14ac:dyDescent="0.25">
      <c r="A42" s="210" t="s">
        <v>21</v>
      </c>
      <c r="B42" s="211"/>
      <c r="C42" s="211"/>
      <c r="D42" s="211"/>
      <c r="E42" s="211"/>
      <c r="F42" s="211"/>
      <c r="G42" s="212"/>
      <c r="H42" s="213" t="s">
        <v>67</v>
      </c>
      <c r="I42" s="214"/>
    </row>
    <row r="43" spans="1:9" x14ac:dyDescent="0.25">
      <c r="A43" s="224" t="s">
        <v>45</v>
      </c>
      <c r="B43" s="225"/>
      <c r="C43" s="225"/>
      <c r="D43" s="225"/>
      <c r="E43" s="225"/>
      <c r="F43" s="225"/>
      <c r="G43" s="226"/>
      <c r="H43" s="23" t="s">
        <v>9</v>
      </c>
      <c r="I43" s="58" t="s">
        <v>24</v>
      </c>
    </row>
    <row r="44" spans="1:9" x14ac:dyDescent="0.25">
      <c r="A44" s="56" t="s">
        <v>0</v>
      </c>
      <c r="B44" s="202" t="s">
        <v>75</v>
      </c>
      <c r="C44" s="203"/>
      <c r="D44" s="203"/>
      <c r="E44" s="203"/>
      <c r="F44" s="203"/>
      <c r="G44" s="204"/>
      <c r="H44" s="12">
        <v>8.3299999999999999E-2</v>
      </c>
      <c r="I44" s="59">
        <f>H44*($H$38)</f>
        <v>167.06481399999998</v>
      </c>
    </row>
    <row r="45" spans="1:9" x14ac:dyDescent="0.25">
      <c r="A45" s="56" t="s">
        <v>1</v>
      </c>
      <c r="B45" s="202" t="s">
        <v>76</v>
      </c>
      <c r="C45" s="203"/>
      <c r="D45" s="203"/>
      <c r="E45" s="203"/>
      <c r="F45" s="203"/>
      <c r="G45" s="204"/>
      <c r="H45" s="12">
        <v>0.1111</v>
      </c>
      <c r="I45" s="59">
        <f>H45*($H$38)</f>
        <v>222.81993800000001</v>
      </c>
    </row>
    <row r="46" spans="1:9" x14ac:dyDescent="0.25">
      <c r="A46" s="217" t="s">
        <v>62</v>
      </c>
      <c r="B46" s="218"/>
      <c r="C46" s="218"/>
      <c r="D46" s="218"/>
      <c r="E46" s="218"/>
      <c r="F46" s="218"/>
      <c r="G46" s="218"/>
      <c r="H46" s="13">
        <f>SUM(H44:H45)</f>
        <v>0.19440000000000002</v>
      </c>
      <c r="I46" s="60">
        <f>SUM(I44:I45)</f>
        <v>389.88475199999999</v>
      </c>
    </row>
    <row r="47" spans="1:9" x14ac:dyDescent="0.25">
      <c r="A47" s="227"/>
      <c r="B47" s="228"/>
      <c r="C47" s="228"/>
      <c r="D47" s="228"/>
      <c r="E47" s="228"/>
      <c r="F47" s="228"/>
      <c r="G47" s="228"/>
      <c r="H47" s="228"/>
      <c r="I47" s="229"/>
    </row>
    <row r="48" spans="1:9" x14ac:dyDescent="0.25">
      <c r="A48" s="230" t="s">
        <v>77</v>
      </c>
      <c r="B48" s="231"/>
      <c r="C48" s="231"/>
      <c r="D48" s="231"/>
      <c r="E48" s="231"/>
      <c r="F48" s="231"/>
      <c r="G48" s="231"/>
      <c r="H48" s="231"/>
      <c r="I48" s="232"/>
    </row>
    <row r="49" spans="1:32" x14ac:dyDescent="0.25">
      <c r="A49" s="210" t="s">
        <v>21</v>
      </c>
      <c r="B49" s="211"/>
      <c r="C49" s="211"/>
      <c r="D49" s="211"/>
      <c r="E49" s="211"/>
      <c r="F49" s="211"/>
      <c r="G49" s="212"/>
      <c r="H49" s="213" t="s">
        <v>67</v>
      </c>
      <c r="I49" s="214"/>
    </row>
    <row r="50" spans="1:32" x14ac:dyDescent="0.25">
      <c r="A50" s="221" t="s">
        <v>45</v>
      </c>
      <c r="B50" s="222"/>
      <c r="C50" s="222"/>
      <c r="D50" s="222"/>
      <c r="E50" s="222"/>
      <c r="F50" s="222"/>
      <c r="G50" s="222"/>
      <c r="H50" s="23" t="s">
        <v>9</v>
      </c>
      <c r="I50" s="58" t="s">
        <v>24</v>
      </c>
    </row>
    <row r="51" spans="1:32" x14ac:dyDescent="0.25">
      <c r="A51" s="56" t="s">
        <v>0</v>
      </c>
      <c r="B51" s="223" t="s">
        <v>10</v>
      </c>
      <c r="C51" s="223"/>
      <c r="D51" s="223"/>
      <c r="E51" s="223"/>
      <c r="F51" s="223"/>
      <c r="G51" s="223"/>
      <c r="H51" s="14">
        <v>0.2</v>
      </c>
      <c r="I51" s="67">
        <f>H51*($I$46+$H$38)</f>
        <v>479.09295040000001</v>
      </c>
    </row>
    <row r="52" spans="1:32" x14ac:dyDescent="0.25">
      <c r="A52" s="56" t="s">
        <v>1</v>
      </c>
      <c r="B52" s="223" t="s">
        <v>11</v>
      </c>
      <c r="C52" s="223"/>
      <c r="D52" s="223"/>
      <c r="E52" s="223"/>
      <c r="F52" s="223"/>
      <c r="G52" s="223"/>
      <c r="H52" s="14">
        <v>1.4999999999999999E-2</v>
      </c>
      <c r="I52" s="67">
        <f t="shared" ref="I52:I58" si="0">H52*($I$46+$H$38)</f>
        <v>35.931971279999999</v>
      </c>
    </row>
    <row r="53" spans="1:32" x14ac:dyDescent="0.25">
      <c r="A53" s="56" t="s">
        <v>3</v>
      </c>
      <c r="B53" s="223" t="s">
        <v>12</v>
      </c>
      <c r="C53" s="223"/>
      <c r="D53" s="223"/>
      <c r="E53" s="223"/>
      <c r="F53" s="223"/>
      <c r="G53" s="223"/>
      <c r="H53" s="14">
        <v>0.01</v>
      </c>
      <c r="I53" s="67">
        <f t="shared" si="0"/>
        <v>23.954647519999998</v>
      </c>
    </row>
    <row r="54" spans="1:32" x14ac:dyDescent="0.25">
      <c r="A54" s="56" t="s">
        <v>5</v>
      </c>
      <c r="B54" s="223" t="s">
        <v>13</v>
      </c>
      <c r="C54" s="223"/>
      <c r="D54" s="223"/>
      <c r="E54" s="223"/>
      <c r="F54" s="223"/>
      <c r="G54" s="223"/>
      <c r="H54" s="14">
        <v>2E-3</v>
      </c>
      <c r="I54" s="67">
        <f t="shared" si="0"/>
        <v>4.7909295040000002</v>
      </c>
    </row>
    <row r="55" spans="1:32" x14ac:dyDescent="0.25">
      <c r="A55" s="56" t="s">
        <v>27</v>
      </c>
      <c r="B55" s="223" t="s">
        <v>14</v>
      </c>
      <c r="C55" s="223"/>
      <c r="D55" s="223"/>
      <c r="E55" s="223"/>
      <c r="F55" s="223"/>
      <c r="G55" s="223"/>
      <c r="H55" s="14">
        <v>2.5000000000000001E-2</v>
      </c>
      <c r="I55" s="67">
        <f t="shared" si="0"/>
        <v>59.886618800000001</v>
      </c>
    </row>
    <row r="56" spans="1:32" x14ac:dyDescent="0.25">
      <c r="A56" s="56" t="s">
        <v>28</v>
      </c>
      <c r="B56" s="223" t="s">
        <v>16</v>
      </c>
      <c r="C56" s="223"/>
      <c r="D56" s="223"/>
      <c r="E56" s="223"/>
      <c r="F56" s="223"/>
      <c r="G56" s="223"/>
      <c r="H56" s="14">
        <v>6.0000000000000001E-3</v>
      </c>
      <c r="I56" s="67">
        <f t="shared" si="0"/>
        <v>14.372788512</v>
      </c>
    </row>
    <row r="57" spans="1:32" s="2" customFormat="1" x14ac:dyDescent="0.25">
      <c r="A57" s="56" t="s">
        <v>31</v>
      </c>
      <c r="B57" s="166" t="s">
        <v>204</v>
      </c>
      <c r="C57" s="166"/>
      <c r="D57" s="166"/>
      <c r="E57" s="166"/>
      <c r="F57" s="166"/>
      <c r="G57" s="166"/>
      <c r="H57" s="126">
        <v>3.1283999999999999E-2</v>
      </c>
      <c r="I57" s="101">
        <f t="shared" si="0"/>
        <v>74.93971930156799</v>
      </c>
    </row>
    <row r="58" spans="1:32" x14ac:dyDescent="0.25">
      <c r="A58" s="56" t="s">
        <v>32</v>
      </c>
      <c r="B58" s="223" t="s">
        <v>15</v>
      </c>
      <c r="C58" s="223"/>
      <c r="D58" s="223"/>
      <c r="E58" s="223"/>
      <c r="F58" s="223"/>
      <c r="G58" s="223"/>
      <c r="H58" s="14">
        <v>0.08</v>
      </c>
      <c r="I58" s="67">
        <f t="shared" si="0"/>
        <v>191.63718015999999</v>
      </c>
    </row>
    <row r="59" spans="1:32" x14ac:dyDescent="0.25">
      <c r="A59" s="217" t="s">
        <v>62</v>
      </c>
      <c r="B59" s="218"/>
      <c r="C59" s="218"/>
      <c r="D59" s="218"/>
      <c r="E59" s="218"/>
      <c r="F59" s="218"/>
      <c r="G59" s="218"/>
      <c r="H59" s="15">
        <f>SUM(H51:H58)</f>
        <v>0.36928400000000006</v>
      </c>
      <c r="I59" s="61">
        <f>SUM(I51:I58)</f>
        <v>884.60680547756795</v>
      </c>
    </row>
    <row r="60" spans="1:32" x14ac:dyDescent="0.25">
      <c r="A60" s="227"/>
      <c r="B60" s="228"/>
      <c r="C60" s="228"/>
      <c r="D60" s="228"/>
      <c r="E60" s="228"/>
      <c r="F60" s="228"/>
      <c r="G60" s="228"/>
      <c r="H60" s="228"/>
      <c r="I60" s="229"/>
    </row>
    <row r="61" spans="1:32" x14ac:dyDescent="0.25">
      <c r="A61" s="230" t="s">
        <v>78</v>
      </c>
      <c r="B61" s="231"/>
      <c r="C61" s="231"/>
      <c r="D61" s="231"/>
      <c r="E61" s="231"/>
      <c r="F61" s="231"/>
      <c r="G61" s="231"/>
      <c r="H61" s="231"/>
      <c r="I61" s="232"/>
    </row>
    <row r="62" spans="1:32" x14ac:dyDescent="0.25">
      <c r="A62" s="233" t="s">
        <v>21</v>
      </c>
      <c r="B62" s="234"/>
      <c r="C62" s="234"/>
      <c r="D62" s="234"/>
      <c r="E62" s="234"/>
      <c r="F62" s="234"/>
      <c r="G62" s="234"/>
      <c r="H62" s="234" t="s">
        <v>67</v>
      </c>
      <c r="I62" s="235"/>
    </row>
    <row r="63" spans="1:32" x14ac:dyDescent="0.25">
      <c r="A63" s="56" t="s">
        <v>0</v>
      </c>
      <c r="B63" s="223" t="s">
        <v>8</v>
      </c>
      <c r="C63" s="223"/>
      <c r="D63" s="223"/>
      <c r="E63" s="223"/>
      <c r="F63" s="223"/>
      <c r="G63" s="223"/>
      <c r="H63" s="241">
        <f>$H$24*$E$24-$B$24*$H$21</f>
        <v>55.665200000000013</v>
      </c>
      <c r="I63" s="242"/>
      <c r="AE63" s="3"/>
      <c r="AF63" s="3"/>
    </row>
    <row r="64" spans="1:32" s="2" customFormat="1" x14ac:dyDescent="0.25">
      <c r="A64" s="56" t="s">
        <v>1</v>
      </c>
      <c r="B64" s="166" t="s">
        <v>35</v>
      </c>
      <c r="C64" s="166"/>
      <c r="D64" s="166"/>
      <c r="E64" s="166"/>
      <c r="F64" s="166"/>
      <c r="G64" s="166"/>
      <c r="H64" s="241">
        <v>505.99</v>
      </c>
      <c r="I64" s="242"/>
    </row>
    <row r="65" spans="1:9" s="2" customFormat="1" x14ac:dyDescent="0.25">
      <c r="A65" s="54" t="s">
        <v>3</v>
      </c>
      <c r="B65" s="166" t="s">
        <v>57</v>
      </c>
      <c r="C65" s="166"/>
      <c r="D65" s="166"/>
      <c r="E65" s="166"/>
      <c r="F65" s="166"/>
      <c r="G65" s="166"/>
      <c r="H65" s="241">
        <v>0</v>
      </c>
      <c r="I65" s="242"/>
    </row>
    <row r="66" spans="1:9" s="2" customFormat="1" x14ac:dyDescent="0.25">
      <c r="A66" s="56" t="s">
        <v>5</v>
      </c>
      <c r="B66" s="166" t="s">
        <v>56</v>
      </c>
      <c r="C66" s="166"/>
      <c r="D66" s="166"/>
      <c r="E66" s="166"/>
      <c r="F66" s="166"/>
      <c r="G66" s="166"/>
      <c r="H66" s="241">
        <v>60.75</v>
      </c>
      <c r="I66" s="242"/>
    </row>
    <row r="67" spans="1:9" s="2" customFormat="1" x14ac:dyDescent="0.25">
      <c r="A67" s="56" t="s">
        <v>27</v>
      </c>
      <c r="B67" s="166" t="s">
        <v>20</v>
      </c>
      <c r="C67" s="166"/>
      <c r="D67" s="166"/>
      <c r="E67" s="166"/>
      <c r="F67" s="166"/>
      <c r="G67" s="166"/>
      <c r="H67" s="241">
        <v>4.6100000000000003</v>
      </c>
      <c r="I67" s="242"/>
    </row>
    <row r="68" spans="1:9" s="2" customFormat="1" x14ac:dyDescent="0.25">
      <c r="A68" s="54" t="s">
        <v>28</v>
      </c>
      <c r="B68" s="166" t="s">
        <v>66</v>
      </c>
      <c r="C68" s="166"/>
      <c r="D68" s="166"/>
      <c r="E68" s="166"/>
      <c r="F68" s="166"/>
      <c r="G68" s="166"/>
      <c r="H68" s="307"/>
      <c r="I68" s="308"/>
    </row>
    <row r="69" spans="1:9" x14ac:dyDescent="0.25">
      <c r="A69" s="217" t="s">
        <v>62</v>
      </c>
      <c r="B69" s="218"/>
      <c r="C69" s="218"/>
      <c r="D69" s="218"/>
      <c r="E69" s="218"/>
      <c r="F69" s="218"/>
      <c r="G69" s="218"/>
      <c r="H69" s="219">
        <f>SUM(H63:I68)</f>
        <v>627.01520000000005</v>
      </c>
      <c r="I69" s="220"/>
    </row>
    <row r="70" spans="1:9" x14ac:dyDescent="0.25">
      <c r="A70" s="227"/>
      <c r="B70" s="228"/>
      <c r="C70" s="228"/>
      <c r="D70" s="228"/>
      <c r="E70" s="228"/>
      <c r="F70" s="228"/>
      <c r="G70" s="228"/>
      <c r="H70" s="228"/>
      <c r="I70" s="229"/>
    </row>
    <row r="71" spans="1:9" x14ac:dyDescent="0.25">
      <c r="A71" s="230" t="s">
        <v>79</v>
      </c>
      <c r="B71" s="231"/>
      <c r="C71" s="231"/>
      <c r="D71" s="231"/>
      <c r="E71" s="231"/>
      <c r="F71" s="231"/>
      <c r="G71" s="231"/>
      <c r="H71" s="231"/>
      <c r="I71" s="232"/>
    </row>
    <row r="72" spans="1:9" x14ac:dyDescent="0.25">
      <c r="A72" s="233" t="s">
        <v>21</v>
      </c>
      <c r="B72" s="234"/>
      <c r="C72" s="234"/>
      <c r="D72" s="234"/>
      <c r="E72" s="234"/>
      <c r="F72" s="234"/>
      <c r="G72" s="234"/>
      <c r="H72" s="234" t="s">
        <v>67</v>
      </c>
      <c r="I72" s="235"/>
    </row>
    <row r="73" spans="1:9" x14ac:dyDescent="0.25">
      <c r="A73" s="221" t="s">
        <v>45</v>
      </c>
      <c r="B73" s="222"/>
      <c r="C73" s="222"/>
      <c r="D73" s="222"/>
      <c r="E73" s="222"/>
      <c r="F73" s="222"/>
      <c r="G73" s="222"/>
      <c r="H73" s="23" t="s">
        <v>9</v>
      </c>
      <c r="I73" s="58" t="s">
        <v>24</v>
      </c>
    </row>
    <row r="74" spans="1:9" x14ac:dyDescent="0.25">
      <c r="A74" s="62" t="s">
        <v>80</v>
      </c>
      <c r="B74" s="184" t="s">
        <v>81</v>
      </c>
      <c r="C74" s="185"/>
      <c r="D74" s="185"/>
      <c r="E74" s="185"/>
      <c r="F74" s="185"/>
      <c r="G74" s="186"/>
      <c r="H74" s="16">
        <f>H46</f>
        <v>0.19440000000000002</v>
      </c>
      <c r="I74" s="59">
        <f>I46</f>
        <v>389.88475199999999</v>
      </c>
    </row>
    <row r="75" spans="1:9" x14ac:dyDescent="0.25">
      <c r="A75" s="62" t="s">
        <v>82</v>
      </c>
      <c r="B75" s="184" t="s">
        <v>83</v>
      </c>
      <c r="C75" s="185"/>
      <c r="D75" s="185"/>
      <c r="E75" s="185"/>
      <c r="F75" s="185"/>
      <c r="G75" s="186"/>
      <c r="H75" s="16">
        <f>H59</f>
        <v>0.36928400000000006</v>
      </c>
      <c r="I75" s="59">
        <f>I59</f>
        <v>884.60680547756795</v>
      </c>
    </row>
    <row r="76" spans="1:9" x14ac:dyDescent="0.25">
      <c r="A76" s="62" t="s">
        <v>84</v>
      </c>
      <c r="B76" s="184" t="s">
        <v>85</v>
      </c>
      <c r="C76" s="185"/>
      <c r="D76" s="185"/>
      <c r="E76" s="185"/>
      <c r="F76" s="185"/>
      <c r="G76" s="186"/>
      <c r="H76" s="11"/>
      <c r="I76" s="59">
        <f>H69</f>
        <v>627.01520000000005</v>
      </c>
    </row>
    <row r="77" spans="1:9" x14ac:dyDescent="0.25">
      <c r="A77" s="217" t="s">
        <v>62</v>
      </c>
      <c r="B77" s="218"/>
      <c r="C77" s="218"/>
      <c r="D77" s="218"/>
      <c r="E77" s="218"/>
      <c r="F77" s="218"/>
      <c r="G77" s="218"/>
      <c r="H77" s="11"/>
      <c r="I77" s="60">
        <f>SUM(I74:I76)</f>
        <v>1901.506757477568</v>
      </c>
    </row>
    <row r="78" spans="1:9" ht="16.5" thickBot="1" x14ac:dyDescent="0.3">
      <c r="A78" s="243"/>
      <c r="B78" s="244"/>
      <c r="C78" s="244"/>
      <c r="D78" s="244"/>
      <c r="E78" s="244"/>
      <c r="F78" s="244"/>
      <c r="G78" s="244"/>
      <c r="H78" s="244"/>
      <c r="I78" s="245"/>
    </row>
    <row r="79" spans="1:9" ht="16.5" thickBot="1" x14ac:dyDescent="0.3">
      <c r="A79" s="191" t="s">
        <v>86</v>
      </c>
      <c r="B79" s="192"/>
      <c r="C79" s="192"/>
      <c r="D79" s="192"/>
      <c r="E79" s="192"/>
      <c r="F79" s="192"/>
      <c r="G79" s="192"/>
      <c r="H79" s="192"/>
      <c r="I79" s="193"/>
    </row>
    <row r="80" spans="1:9" x14ac:dyDescent="0.25">
      <c r="A80" s="181" t="s">
        <v>21</v>
      </c>
      <c r="B80" s="182"/>
      <c r="C80" s="182"/>
      <c r="D80" s="182"/>
      <c r="E80" s="182"/>
      <c r="F80" s="182"/>
      <c r="G80" s="182"/>
      <c r="H80" s="182" t="s">
        <v>67</v>
      </c>
      <c r="I80" s="183"/>
    </row>
    <row r="81" spans="1:32" x14ac:dyDescent="0.25">
      <c r="A81" s="221" t="s">
        <v>45</v>
      </c>
      <c r="B81" s="222"/>
      <c r="C81" s="222"/>
      <c r="D81" s="222"/>
      <c r="E81" s="222"/>
      <c r="F81" s="222"/>
      <c r="G81" s="222"/>
      <c r="H81" s="23" t="s">
        <v>9</v>
      </c>
      <c r="I81" s="58" t="s">
        <v>24</v>
      </c>
    </row>
    <row r="82" spans="1:32" x14ac:dyDescent="0.25">
      <c r="A82" s="56" t="s">
        <v>0</v>
      </c>
      <c r="B82" s="223" t="s">
        <v>25</v>
      </c>
      <c r="C82" s="223"/>
      <c r="D82" s="223"/>
      <c r="E82" s="223"/>
      <c r="F82" s="223"/>
      <c r="G82" s="223"/>
      <c r="H82" s="12">
        <v>4.1999999999999997E-3</v>
      </c>
      <c r="I82" s="59">
        <f>H82*$H$38</f>
        <v>8.4234359999999988</v>
      </c>
    </row>
    <row r="83" spans="1:32" x14ac:dyDescent="0.25">
      <c r="A83" s="56" t="s">
        <v>1</v>
      </c>
      <c r="B83" s="223" t="s">
        <v>36</v>
      </c>
      <c r="C83" s="223"/>
      <c r="D83" s="223"/>
      <c r="E83" s="223"/>
      <c r="F83" s="223"/>
      <c r="G83" s="223"/>
      <c r="H83" s="12">
        <f>8%*H82</f>
        <v>3.3599999999999998E-4</v>
      </c>
      <c r="I83" s="59">
        <f t="shared" ref="I83:I87" si="1">H83*$H$38</f>
        <v>0.67387487999999995</v>
      </c>
    </row>
    <row r="84" spans="1:32" x14ac:dyDescent="0.25">
      <c r="A84" s="56" t="s">
        <v>3</v>
      </c>
      <c r="B84" s="223" t="s">
        <v>69</v>
      </c>
      <c r="C84" s="223"/>
      <c r="D84" s="223"/>
      <c r="E84" s="223"/>
      <c r="F84" s="223"/>
      <c r="G84" s="223"/>
      <c r="H84" s="12">
        <v>3.4799999999999998E-2</v>
      </c>
      <c r="I84" s="59">
        <f t="shared" si="1"/>
        <v>69.794183999999987</v>
      </c>
    </row>
    <row r="85" spans="1:32" x14ac:dyDescent="0.25">
      <c r="A85" s="56" t="s">
        <v>5</v>
      </c>
      <c r="B85" s="223" t="s">
        <v>26</v>
      </c>
      <c r="C85" s="223"/>
      <c r="D85" s="223"/>
      <c r="E85" s="223"/>
      <c r="F85" s="223"/>
      <c r="G85" s="223"/>
      <c r="H85" s="119">
        <v>1.9400000000000001E-2</v>
      </c>
      <c r="I85" s="59">
        <f t="shared" si="1"/>
        <v>38.908251999999997</v>
      </c>
    </row>
    <row r="86" spans="1:32" x14ac:dyDescent="0.25">
      <c r="A86" s="56" t="s">
        <v>27</v>
      </c>
      <c r="B86" s="246" t="s">
        <v>87</v>
      </c>
      <c r="C86" s="246"/>
      <c r="D86" s="246"/>
      <c r="E86" s="246"/>
      <c r="F86" s="246"/>
      <c r="G86" s="246"/>
      <c r="H86" s="119">
        <f>H85*H59</f>
        <v>7.1641096000000012E-3</v>
      </c>
      <c r="I86" s="59">
        <f t="shared" si="1"/>
        <v>14.368194931568002</v>
      </c>
    </row>
    <row r="87" spans="1:32" x14ac:dyDescent="0.25">
      <c r="A87" s="56" t="s">
        <v>28</v>
      </c>
      <c r="B87" s="223" t="s">
        <v>60</v>
      </c>
      <c r="C87" s="223"/>
      <c r="D87" s="223"/>
      <c r="E87" s="223"/>
      <c r="F87" s="223"/>
      <c r="G87" s="223"/>
      <c r="H87" s="119">
        <f>8%*40%*H85</f>
        <v>6.2080000000000002E-4</v>
      </c>
      <c r="I87" s="59">
        <f t="shared" si="1"/>
        <v>1.2450640639999999</v>
      </c>
    </row>
    <row r="88" spans="1:32" x14ac:dyDescent="0.25">
      <c r="A88" s="217" t="s">
        <v>62</v>
      </c>
      <c r="B88" s="218"/>
      <c r="C88" s="218"/>
      <c r="D88" s="218"/>
      <c r="E88" s="218"/>
      <c r="F88" s="218"/>
      <c r="G88" s="218"/>
      <c r="H88" s="17">
        <f>SUM(H82:H87)</f>
        <v>6.6520909599999997E-2</v>
      </c>
      <c r="I88" s="60">
        <f>SUM(I82:I87)</f>
        <v>133.41300587556799</v>
      </c>
    </row>
    <row r="89" spans="1:32" x14ac:dyDescent="0.25">
      <c r="A89" s="63"/>
      <c r="B89" s="24"/>
      <c r="C89" s="24"/>
      <c r="D89" s="24"/>
      <c r="E89" s="24"/>
      <c r="F89" s="24"/>
      <c r="G89" s="25"/>
      <c r="H89" s="12"/>
      <c r="I89" s="59"/>
    </row>
    <row r="90" spans="1:32" s="18" customFormat="1" ht="16.5" thickBot="1" x14ac:dyDescent="0.3">
      <c r="A90" s="247" t="s">
        <v>133</v>
      </c>
      <c r="B90" s="248"/>
      <c r="C90" s="248"/>
      <c r="D90" s="248"/>
      <c r="E90" s="248"/>
      <c r="F90" s="248"/>
      <c r="G90" s="248"/>
      <c r="H90" s="80"/>
      <c r="I90" s="81">
        <f>$I$88+$I$77+$H$38</f>
        <v>4040.4997633531357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91" t="s">
        <v>88</v>
      </c>
      <c r="B91" s="192"/>
      <c r="C91" s="192"/>
      <c r="D91" s="192"/>
      <c r="E91" s="192"/>
      <c r="F91" s="192"/>
      <c r="G91" s="192"/>
      <c r="H91" s="192"/>
      <c r="I91" s="19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49" t="s">
        <v>89</v>
      </c>
      <c r="B92" s="250"/>
      <c r="C92" s="250"/>
      <c r="D92" s="250"/>
      <c r="E92" s="250"/>
      <c r="F92" s="250"/>
      <c r="G92" s="250"/>
      <c r="H92" s="250"/>
      <c r="I92" s="25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33" t="s">
        <v>21</v>
      </c>
      <c r="B93" s="234"/>
      <c r="C93" s="234"/>
      <c r="D93" s="234"/>
      <c r="E93" s="234"/>
      <c r="F93" s="234"/>
      <c r="G93" s="234"/>
      <c r="H93" s="234" t="s">
        <v>67</v>
      </c>
      <c r="I93" s="23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21" t="s">
        <v>45</v>
      </c>
      <c r="B94" s="222"/>
      <c r="C94" s="222"/>
      <c r="D94" s="222"/>
      <c r="E94" s="222"/>
      <c r="F94" s="222"/>
      <c r="G94" s="222"/>
      <c r="H94" s="23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223" t="s">
        <v>90</v>
      </c>
      <c r="C95" s="223"/>
      <c r="D95" s="223"/>
      <c r="E95" s="223"/>
      <c r="F95" s="223"/>
      <c r="G95" s="223"/>
      <c r="H95" s="12">
        <v>9.2999999999999992E-3</v>
      </c>
      <c r="I95" s="59">
        <f>H95*I90</f>
        <v>37.576647799184158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223" t="s">
        <v>91</v>
      </c>
      <c r="C96" s="223"/>
      <c r="D96" s="223"/>
      <c r="E96" s="223"/>
      <c r="F96" s="223"/>
      <c r="G96" s="223"/>
      <c r="H96" s="12">
        <v>2.8E-3</v>
      </c>
      <c r="I96" s="59">
        <f>H96*I90</f>
        <v>11.31339933738878</v>
      </c>
    </row>
    <row r="97" spans="1:9" x14ac:dyDescent="0.25">
      <c r="A97" s="56" t="s">
        <v>3</v>
      </c>
      <c r="B97" s="223" t="s">
        <v>92</v>
      </c>
      <c r="C97" s="223"/>
      <c r="D97" s="223"/>
      <c r="E97" s="223"/>
      <c r="F97" s="223"/>
      <c r="G97" s="223"/>
      <c r="H97" s="12">
        <v>2.0000000000000001E-4</v>
      </c>
      <c r="I97" s="59">
        <f>H97*I90</f>
        <v>0.80809995267062718</v>
      </c>
    </row>
    <row r="98" spans="1:9" x14ac:dyDescent="0.25">
      <c r="A98" s="56" t="s">
        <v>5</v>
      </c>
      <c r="B98" s="223" t="s">
        <v>93</v>
      </c>
      <c r="C98" s="223"/>
      <c r="D98" s="223"/>
      <c r="E98" s="223"/>
      <c r="F98" s="223"/>
      <c r="G98" s="223"/>
      <c r="H98" s="12">
        <v>3.3E-3</v>
      </c>
      <c r="I98" s="59">
        <f>H98*I90</f>
        <v>13.333649219065348</v>
      </c>
    </row>
    <row r="99" spans="1:9" x14ac:dyDescent="0.25">
      <c r="A99" s="56" t="s">
        <v>27</v>
      </c>
      <c r="B99" s="223" t="s">
        <v>94</v>
      </c>
      <c r="C99" s="223"/>
      <c r="D99" s="223"/>
      <c r="E99" s="223"/>
      <c r="F99" s="223"/>
      <c r="G99" s="223"/>
      <c r="H99" s="12">
        <v>6.9999999999999999E-4</v>
      </c>
      <c r="I99" s="59">
        <f>H99*I90</f>
        <v>2.8283498343471951</v>
      </c>
    </row>
    <row r="100" spans="1:9" x14ac:dyDescent="0.25">
      <c r="A100" s="56" t="s">
        <v>28</v>
      </c>
      <c r="B100" s="223" t="s">
        <v>59</v>
      </c>
      <c r="C100" s="223"/>
      <c r="D100" s="223"/>
      <c r="E100" s="223"/>
      <c r="F100" s="223"/>
      <c r="G100" s="223"/>
      <c r="H100" s="12">
        <v>4.1999999999999997E-3</v>
      </c>
      <c r="I100" s="59">
        <f>H100*I90</f>
        <v>16.970099006083167</v>
      </c>
    </row>
    <row r="101" spans="1:9" x14ac:dyDescent="0.25">
      <c r="A101" s="217" t="s">
        <v>62</v>
      </c>
      <c r="B101" s="218"/>
      <c r="C101" s="218"/>
      <c r="D101" s="218"/>
      <c r="E101" s="218"/>
      <c r="F101" s="218"/>
      <c r="G101" s="218"/>
      <c r="H101" s="17">
        <f>SUM(H95:H100)</f>
        <v>2.0499999999999997E-2</v>
      </c>
      <c r="I101" s="60">
        <f>SUM(I95:I100)</f>
        <v>82.830245148739266</v>
      </c>
    </row>
    <row r="102" spans="1:9" x14ac:dyDescent="0.25">
      <c r="A102" s="252"/>
      <c r="B102" s="253"/>
      <c r="C102" s="253"/>
      <c r="D102" s="253"/>
      <c r="E102" s="253"/>
      <c r="F102" s="253"/>
      <c r="G102" s="253"/>
      <c r="H102" s="253"/>
      <c r="I102" s="254"/>
    </row>
    <row r="103" spans="1:9" x14ac:dyDescent="0.25">
      <c r="A103" s="230" t="s">
        <v>95</v>
      </c>
      <c r="B103" s="231"/>
      <c r="C103" s="231"/>
      <c r="D103" s="231"/>
      <c r="E103" s="231"/>
      <c r="F103" s="231"/>
      <c r="G103" s="231"/>
      <c r="H103" s="231"/>
      <c r="I103" s="232"/>
    </row>
    <row r="104" spans="1:9" x14ac:dyDescent="0.25">
      <c r="A104" s="233" t="s">
        <v>21</v>
      </c>
      <c r="B104" s="234"/>
      <c r="C104" s="234"/>
      <c r="D104" s="234"/>
      <c r="E104" s="234"/>
      <c r="F104" s="234"/>
      <c r="G104" s="234"/>
      <c r="H104" s="234" t="s">
        <v>67</v>
      </c>
      <c r="I104" s="235"/>
    </row>
    <row r="105" spans="1:9" x14ac:dyDescent="0.25">
      <c r="A105" s="221" t="s">
        <v>96</v>
      </c>
      <c r="B105" s="222"/>
      <c r="C105" s="222"/>
      <c r="D105" s="222"/>
      <c r="E105" s="222"/>
      <c r="F105" s="222"/>
      <c r="G105" s="222"/>
      <c r="H105" s="23" t="s">
        <v>9</v>
      </c>
      <c r="I105" s="58" t="s">
        <v>24</v>
      </c>
    </row>
    <row r="106" spans="1:9" s="2" customFormat="1" x14ac:dyDescent="0.25">
      <c r="A106" s="54" t="s">
        <v>0</v>
      </c>
      <c r="B106" s="166" t="s">
        <v>97</v>
      </c>
      <c r="C106" s="166"/>
      <c r="D106" s="166"/>
      <c r="E106" s="166"/>
      <c r="F106" s="166"/>
      <c r="G106" s="166"/>
      <c r="H106" s="5" t="s">
        <v>116</v>
      </c>
      <c r="I106" s="64">
        <v>0</v>
      </c>
    </row>
    <row r="107" spans="1:9" x14ac:dyDescent="0.25">
      <c r="A107" s="217" t="s">
        <v>62</v>
      </c>
      <c r="B107" s="218"/>
      <c r="C107" s="218"/>
      <c r="D107" s="218"/>
      <c r="E107" s="218"/>
      <c r="F107" s="218"/>
      <c r="G107" s="218"/>
      <c r="H107" s="23"/>
      <c r="I107" s="60">
        <f>SUM(I106)</f>
        <v>0</v>
      </c>
    </row>
    <row r="108" spans="1:9" x14ac:dyDescent="0.25">
      <c r="A108" s="252"/>
      <c r="B108" s="253"/>
      <c r="C108" s="253"/>
      <c r="D108" s="253"/>
      <c r="E108" s="253"/>
      <c r="F108" s="253"/>
      <c r="G108" s="253"/>
      <c r="H108" s="253"/>
      <c r="I108" s="254"/>
    </row>
    <row r="109" spans="1:9" x14ac:dyDescent="0.25">
      <c r="A109" s="230" t="s">
        <v>139</v>
      </c>
      <c r="B109" s="231"/>
      <c r="C109" s="231"/>
      <c r="D109" s="231"/>
      <c r="E109" s="231"/>
      <c r="F109" s="231"/>
      <c r="G109" s="231"/>
      <c r="H109" s="231"/>
      <c r="I109" s="232"/>
    </row>
    <row r="110" spans="1:9" x14ac:dyDescent="0.25">
      <c r="A110" s="217" t="s">
        <v>21</v>
      </c>
      <c r="B110" s="218"/>
      <c r="C110" s="218"/>
      <c r="D110" s="218"/>
      <c r="E110" s="218"/>
      <c r="F110" s="218"/>
      <c r="G110" s="218"/>
      <c r="H110" s="234" t="s">
        <v>67</v>
      </c>
      <c r="I110" s="235"/>
    </row>
    <row r="111" spans="1:9" x14ac:dyDescent="0.25">
      <c r="A111" s="221" t="s">
        <v>45</v>
      </c>
      <c r="B111" s="222"/>
      <c r="C111" s="222"/>
      <c r="D111" s="222"/>
      <c r="E111" s="222"/>
      <c r="F111" s="222"/>
      <c r="G111" s="222"/>
      <c r="H111" s="23" t="s">
        <v>9</v>
      </c>
      <c r="I111" s="58" t="s">
        <v>24</v>
      </c>
    </row>
    <row r="112" spans="1:9" x14ac:dyDescent="0.25">
      <c r="A112" s="56" t="s">
        <v>37</v>
      </c>
      <c r="B112" s="184" t="s">
        <v>98</v>
      </c>
      <c r="C112" s="185"/>
      <c r="D112" s="185"/>
      <c r="E112" s="185"/>
      <c r="F112" s="185"/>
      <c r="G112" s="186"/>
      <c r="H112" s="16">
        <f>H101</f>
        <v>2.0499999999999997E-2</v>
      </c>
      <c r="I112" s="65">
        <f>I101</f>
        <v>82.830245148739266</v>
      </c>
    </row>
    <row r="113" spans="1:32" x14ac:dyDescent="0.25">
      <c r="A113" s="56" t="s">
        <v>38</v>
      </c>
      <c r="B113" s="184" t="s">
        <v>52</v>
      </c>
      <c r="C113" s="185"/>
      <c r="D113" s="185"/>
      <c r="E113" s="185"/>
      <c r="F113" s="185"/>
      <c r="G113" s="186"/>
      <c r="H113" s="11"/>
      <c r="I113" s="65">
        <f>I107</f>
        <v>0</v>
      </c>
    </row>
    <row r="114" spans="1:32" x14ac:dyDescent="0.25">
      <c r="A114" s="210" t="s">
        <v>62</v>
      </c>
      <c r="B114" s="211"/>
      <c r="C114" s="211"/>
      <c r="D114" s="211"/>
      <c r="E114" s="211"/>
      <c r="F114" s="211"/>
      <c r="G114" s="212"/>
      <c r="H114" s="23"/>
      <c r="I114" s="66">
        <f>SUM(I112:I113)</f>
        <v>82.830245148739266</v>
      </c>
    </row>
    <row r="115" spans="1:32" ht="16.5" thickBot="1" x14ac:dyDescent="0.3">
      <c r="A115" s="255"/>
      <c r="B115" s="256"/>
      <c r="C115" s="256"/>
      <c r="D115" s="256"/>
      <c r="E115" s="256"/>
      <c r="F115" s="256"/>
      <c r="G115" s="256"/>
      <c r="H115" s="256"/>
      <c r="I115" s="257"/>
    </row>
    <row r="116" spans="1:32" ht="16.5" thickBot="1" x14ac:dyDescent="0.3">
      <c r="A116" s="191" t="s">
        <v>99</v>
      </c>
      <c r="B116" s="192"/>
      <c r="C116" s="192"/>
      <c r="D116" s="192"/>
      <c r="E116" s="192"/>
      <c r="F116" s="192"/>
      <c r="G116" s="192"/>
      <c r="H116" s="192"/>
      <c r="I116" s="193"/>
    </row>
    <row r="117" spans="1:32" x14ac:dyDescent="0.25">
      <c r="A117" s="181" t="s">
        <v>21</v>
      </c>
      <c r="B117" s="182"/>
      <c r="C117" s="182"/>
      <c r="D117" s="182"/>
      <c r="E117" s="182"/>
      <c r="F117" s="182"/>
      <c r="G117" s="182"/>
      <c r="H117" s="182" t="s">
        <v>67</v>
      </c>
      <c r="I117" s="183"/>
    </row>
    <row r="118" spans="1:32" x14ac:dyDescent="0.25">
      <c r="A118" s="56" t="s">
        <v>0</v>
      </c>
      <c r="B118" s="223" t="s">
        <v>58</v>
      </c>
      <c r="C118" s="223"/>
      <c r="D118" s="223"/>
      <c r="E118" s="223"/>
      <c r="F118" s="223"/>
      <c r="G118" s="223"/>
      <c r="H118" s="236">
        <v>28.09</v>
      </c>
      <c r="I118" s="237"/>
    </row>
    <row r="119" spans="1:32" x14ac:dyDescent="0.25">
      <c r="A119" s="56" t="s">
        <v>1</v>
      </c>
      <c r="B119" s="223" t="s">
        <v>100</v>
      </c>
      <c r="C119" s="223"/>
      <c r="D119" s="223"/>
      <c r="E119" s="223"/>
      <c r="F119" s="223"/>
      <c r="G119" s="223"/>
      <c r="H119" s="236"/>
      <c r="I119" s="237"/>
    </row>
    <row r="120" spans="1:32" x14ac:dyDescent="0.25">
      <c r="A120" s="56" t="s">
        <v>3</v>
      </c>
      <c r="B120" s="223" t="s">
        <v>101</v>
      </c>
      <c r="C120" s="223"/>
      <c r="D120" s="223"/>
      <c r="E120" s="223"/>
      <c r="F120" s="223"/>
      <c r="G120" s="223"/>
      <c r="H120" s="236"/>
      <c r="I120" s="237"/>
    </row>
    <row r="121" spans="1:32" x14ac:dyDescent="0.25">
      <c r="A121" s="56" t="s">
        <v>5</v>
      </c>
      <c r="B121" s="223" t="s">
        <v>205</v>
      </c>
      <c r="C121" s="223"/>
      <c r="D121" s="223"/>
      <c r="E121" s="223"/>
      <c r="F121" s="223"/>
      <c r="G121" s="223"/>
      <c r="H121" s="236">
        <v>3.87</v>
      </c>
      <c r="I121" s="237"/>
    </row>
    <row r="122" spans="1:32" x14ac:dyDescent="0.25">
      <c r="A122" s="210" t="s">
        <v>62</v>
      </c>
      <c r="B122" s="211"/>
      <c r="C122" s="211"/>
      <c r="D122" s="211"/>
      <c r="E122" s="211"/>
      <c r="F122" s="211"/>
      <c r="G122" s="212"/>
      <c r="H122" s="219">
        <f>SUM(H118:I121)</f>
        <v>31.96</v>
      </c>
      <c r="I122" s="220"/>
    </row>
    <row r="123" spans="1:32" x14ac:dyDescent="0.25">
      <c r="A123" s="68"/>
      <c r="B123" s="211"/>
      <c r="C123" s="211"/>
      <c r="D123" s="211"/>
      <c r="E123" s="211"/>
      <c r="F123" s="211"/>
      <c r="G123" s="211"/>
      <c r="H123" s="211"/>
      <c r="I123" s="214"/>
    </row>
    <row r="124" spans="1:32" s="18" customFormat="1" ht="16.5" thickBot="1" x14ac:dyDescent="0.3">
      <c r="A124" s="247" t="s">
        <v>134</v>
      </c>
      <c r="B124" s="248"/>
      <c r="C124" s="248"/>
      <c r="D124" s="248"/>
      <c r="E124" s="248"/>
      <c r="F124" s="248"/>
      <c r="G124" s="248"/>
      <c r="H124" s="80"/>
      <c r="I124" s="81">
        <f>$I$88+$I$77+$H$38+$I$114+$H$122</f>
        <v>4155.2900085018746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91" t="s">
        <v>102</v>
      </c>
      <c r="B125" s="192"/>
      <c r="C125" s="192"/>
      <c r="D125" s="192"/>
      <c r="E125" s="192"/>
      <c r="F125" s="192"/>
      <c r="G125" s="192"/>
      <c r="H125" s="192"/>
      <c r="I125" s="193"/>
    </row>
    <row r="126" spans="1:32" x14ac:dyDescent="0.25">
      <c r="A126" s="306" t="s">
        <v>21</v>
      </c>
      <c r="B126" s="150"/>
      <c r="C126" s="150"/>
      <c r="D126" s="150"/>
      <c r="E126" s="150"/>
      <c r="F126" s="150"/>
      <c r="G126" s="150"/>
      <c r="H126" s="150" t="s">
        <v>67</v>
      </c>
      <c r="I126" s="151"/>
    </row>
    <row r="127" spans="1:32" x14ac:dyDescent="0.25">
      <c r="A127" s="138" t="s">
        <v>45</v>
      </c>
      <c r="B127" s="139"/>
      <c r="C127" s="139"/>
      <c r="D127" s="139"/>
      <c r="E127" s="139"/>
      <c r="F127" s="139"/>
      <c r="G127" s="139"/>
      <c r="H127" s="19" t="s">
        <v>9</v>
      </c>
      <c r="I127" s="69" t="s">
        <v>24</v>
      </c>
    </row>
    <row r="128" spans="1:32" x14ac:dyDescent="0.25">
      <c r="A128" s="70" t="s">
        <v>0</v>
      </c>
      <c r="B128" s="273" t="s">
        <v>103</v>
      </c>
      <c r="C128" s="274"/>
      <c r="D128" s="274"/>
      <c r="E128" s="274"/>
      <c r="F128" s="274"/>
      <c r="G128" s="275"/>
      <c r="H128" s="14">
        <v>9.4000000000000004E-3</v>
      </c>
      <c r="I128" s="67">
        <f>H128*$I$124</f>
        <v>39.059726079917624</v>
      </c>
    </row>
    <row r="129" spans="1:32" x14ac:dyDescent="0.25">
      <c r="A129" s="70" t="s">
        <v>1</v>
      </c>
      <c r="B129" s="273" t="s">
        <v>17</v>
      </c>
      <c r="C129" s="274"/>
      <c r="D129" s="274"/>
      <c r="E129" s="274"/>
      <c r="F129" s="274"/>
      <c r="G129" s="275"/>
      <c r="H129" s="14">
        <v>0.01</v>
      </c>
      <c r="I129" s="67">
        <f>H129*($I$128+$I$124)</f>
        <v>41.943497345817924</v>
      </c>
    </row>
    <row r="130" spans="1:32" x14ac:dyDescent="0.25">
      <c r="A130" s="71" t="s">
        <v>3</v>
      </c>
      <c r="B130" s="273" t="s">
        <v>127</v>
      </c>
      <c r="C130" s="281"/>
      <c r="D130" s="281"/>
      <c r="E130" s="281"/>
      <c r="F130" s="281"/>
      <c r="G130" s="282"/>
      <c r="H130" s="14">
        <v>3.6700000000000003E-2</v>
      </c>
      <c r="I130" s="72">
        <f>(SUM($I$124+$I$128+$I$129)*H130)/(100%-(SUM($H$130:$H$132)))</f>
        <v>171.73529394868368</v>
      </c>
    </row>
    <row r="131" spans="1:32" x14ac:dyDescent="0.25">
      <c r="A131" s="71"/>
      <c r="B131" s="300" t="s">
        <v>126</v>
      </c>
      <c r="C131" s="301"/>
      <c r="D131" s="301"/>
      <c r="E131" s="301"/>
      <c r="F131" s="301"/>
      <c r="G131" s="302"/>
      <c r="H131" s="20">
        <v>8.0000000000000002E-3</v>
      </c>
      <c r="I131" s="72">
        <f>(SUM($I$124+$I$128+$I$129)*H131)/(100%-(SUM($H$130:$H$132)))</f>
        <v>37.435486419331582</v>
      </c>
    </row>
    <row r="132" spans="1:32" x14ac:dyDescent="0.25">
      <c r="A132" s="71" t="s">
        <v>5</v>
      </c>
      <c r="B132" s="303" t="s">
        <v>125</v>
      </c>
      <c r="C132" s="304"/>
      <c r="D132" s="304"/>
      <c r="E132" s="304"/>
      <c r="F132" s="304"/>
      <c r="G132" s="305"/>
      <c r="H132" s="21">
        <v>0.05</v>
      </c>
      <c r="I132" s="72">
        <f>(SUM($I$124+$I$128+$I$129)*H132)/(100%-(SUM($H$130:$H$132)))</f>
        <v>233.97179012082242</v>
      </c>
    </row>
    <row r="133" spans="1:32" x14ac:dyDescent="0.25">
      <c r="A133" s="217" t="s">
        <v>62</v>
      </c>
      <c r="B133" s="218"/>
      <c r="C133" s="218"/>
      <c r="D133" s="218"/>
      <c r="E133" s="218"/>
      <c r="F133" s="218"/>
      <c r="G133" s="218"/>
      <c r="H133" s="22">
        <f>SUM(H128:H132)</f>
        <v>0.11410000000000001</v>
      </c>
      <c r="I133" s="73">
        <f>SUM(I128:I132)</f>
        <v>524.14579391457323</v>
      </c>
    </row>
    <row r="134" spans="1:32" ht="16.5" thickBot="1" x14ac:dyDescent="0.3">
      <c r="A134" s="266" t="s">
        <v>135</v>
      </c>
      <c r="B134" s="267"/>
      <c r="C134" s="267"/>
      <c r="D134" s="267"/>
      <c r="E134" s="267"/>
      <c r="F134" s="267"/>
      <c r="G134" s="268"/>
      <c r="H134" s="82">
        <f>(H128+100%)*(H129+100%)/(100%-(SUM(H130:H132)))-100%</f>
        <v>0.12613940130343537</v>
      </c>
      <c r="I134" s="83">
        <f>H134*SUM($I$124)</f>
        <v>524.14579391457335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269" t="s">
        <v>104</v>
      </c>
      <c r="B135" s="270"/>
      <c r="C135" s="270"/>
      <c r="D135" s="270"/>
      <c r="E135" s="270"/>
      <c r="F135" s="270"/>
      <c r="G135" s="270"/>
      <c r="H135" s="270"/>
      <c r="I135" s="271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272" t="s">
        <v>21</v>
      </c>
      <c r="B137" s="158"/>
      <c r="C137" s="158"/>
      <c r="D137" s="158"/>
      <c r="E137" s="158"/>
      <c r="F137" s="158"/>
      <c r="G137" s="158"/>
      <c r="H137" s="158" t="s">
        <v>67</v>
      </c>
      <c r="I137" s="159"/>
    </row>
    <row r="138" spans="1:32" x14ac:dyDescent="0.25">
      <c r="A138" s="74" t="s">
        <v>0</v>
      </c>
      <c r="B138" s="261" t="s">
        <v>106</v>
      </c>
      <c r="C138" s="262"/>
      <c r="D138" s="262"/>
      <c r="E138" s="262"/>
      <c r="F138" s="262"/>
      <c r="G138" s="263"/>
      <c r="H138" s="264">
        <f>H38</f>
        <v>2005.58</v>
      </c>
      <c r="I138" s="265"/>
    </row>
    <row r="139" spans="1:32" x14ac:dyDescent="0.25">
      <c r="A139" s="74" t="s">
        <v>1</v>
      </c>
      <c r="B139" s="261" t="s">
        <v>107</v>
      </c>
      <c r="C139" s="262"/>
      <c r="D139" s="262"/>
      <c r="E139" s="262"/>
      <c r="F139" s="262"/>
      <c r="G139" s="263"/>
      <c r="H139" s="264">
        <f>I77</f>
        <v>1901.506757477568</v>
      </c>
      <c r="I139" s="265"/>
    </row>
    <row r="140" spans="1:32" x14ac:dyDescent="0.25">
      <c r="A140" s="74" t="s">
        <v>3</v>
      </c>
      <c r="B140" s="261" t="s">
        <v>108</v>
      </c>
      <c r="C140" s="262"/>
      <c r="D140" s="262"/>
      <c r="E140" s="262"/>
      <c r="F140" s="262"/>
      <c r="G140" s="263"/>
      <c r="H140" s="264">
        <f>I88</f>
        <v>133.41300587556799</v>
      </c>
      <c r="I140" s="265"/>
    </row>
    <row r="141" spans="1:32" x14ac:dyDescent="0.25">
      <c r="A141" s="74" t="s">
        <v>5</v>
      </c>
      <c r="B141" s="261" t="s">
        <v>109</v>
      </c>
      <c r="C141" s="262"/>
      <c r="D141" s="262"/>
      <c r="E141" s="262"/>
      <c r="F141" s="262"/>
      <c r="G141" s="263"/>
      <c r="H141" s="264">
        <f>I114</f>
        <v>82.830245148739266</v>
      </c>
      <c r="I141" s="265"/>
    </row>
    <row r="142" spans="1:32" x14ac:dyDescent="0.25">
      <c r="A142" s="74" t="s">
        <v>27</v>
      </c>
      <c r="B142" s="261" t="s">
        <v>110</v>
      </c>
      <c r="C142" s="262"/>
      <c r="D142" s="262"/>
      <c r="E142" s="262"/>
      <c r="F142" s="262"/>
      <c r="G142" s="263"/>
      <c r="H142" s="264">
        <f>H122</f>
        <v>31.96</v>
      </c>
      <c r="I142" s="265"/>
    </row>
    <row r="143" spans="1:32" x14ac:dyDescent="0.25">
      <c r="A143" s="276" t="s">
        <v>117</v>
      </c>
      <c r="B143" s="277"/>
      <c r="C143" s="277"/>
      <c r="D143" s="277"/>
      <c r="E143" s="277"/>
      <c r="F143" s="277"/>
      <c r="G143" s="278"/>
      <c r="H143" s="279">
        <f>SUM(H138:I142)</f>
        <v>4155.2900085018755</v>
      </c>
      <c r="I143" s="280"/>
    </row>
    <row r="144" spans="1:32" ht="16.5" thickBot="1" x14ac:dyDescent="0.3">
      <c r="A144" s="87" t="s">
        <v>28</v>
      </c>
      <c r="B144" s="258" t="s">
        <v>111</v>
      </c>
      <c r="C144" s="258"/>
      <c r="D144" s="258"/>
      <c r="E144" s="258"/>
      <c r="F144" s="258"/>
      <c r="G144" s="258"/>
      <c r="H144" s="259">
        <f>I133</f>
        <v>524.14579391457323</v>
      </c>
      <c r="I144" s="260"/>
    </row>
    <row r="145" spans="1:32" ht="16.5" thickBot="1" x14ac:dyDescent="0.3">
      <c r="A145" s="89" t="s">
        <v>31</v>
      </c>
      <c r="B145" s="130" t="s">
        <v>196</v>
      </c>
      <c r="C145" s="131"/>
      <c r="D145" s="131"/>
      <c r="E145" s="131"/>
      <c r="F145" s="131"/>
      <c r="G145" s="131"/>
      <c r="H145" s="298">
        <f>H143+H144</f>
        <v>4679.4358024164485</v>
      </c>
      <c r="I145" s="299"/>
    </row>
    <row r="146" spans="1:32" ht="16.5" thickBot="1" x14ac:dyDescent="0.3">
      <c r="A146" s="88" t="s">
        <v>32</v>
      </c>
      <c r="B146" s="290" t="s">
        <v>136</v>
      </c>
      <c r="C146" s="290"/>
      <c r="D146" s="290"/>
      <c r="E146" s="290"/>
      <c r="F146" s="290"/>
      <c r="G146" s="290"/>
      <c r="H146" s="286">
        <f>$E$26</f>
        <v>1</v>
      </c>
      <c r="I146" s="287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0" t="s">
        <v>137</v>
      </c>
      <c r="C147" s="131"/>
      <c r="D147" s="131"/>
      <c r="E147" s="131"/>
      <c r="F147" s="131"/>
      <c r="G147" s="131"/>
      <c r="H147" s="288">
        <f>$H$145*$H$146</f>
        <v>4679.4358024164485</v>
      </c>
      <c r="I147" s="289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283" t="s">
        <v>206</v>
      </c>
      <c r="C150" s="284"/>
      <c r="D150" s="285"/>
      <c r="F150" s="9" t="s">
        <v>197</v>
      </c>
      <c r="G150" s="36"/>
      <c r="H150" s="37">
        <f>H145</f>
        <v>4679.4358024164485</v>
      </c>
      <c r="I150" s="38"/>
    </row>
    <row r="151" spans="1:32" s="1" customFormat="1" x14ac:dyDescent="0.25">
      <c r="F151" s="9" t="s">
        <v>200</v>
      </c>
      <c r="G151" s="36"/>
      <c r="H151" s="37">
        <v>4609.62</v>
      </c>
    </row>
    <row r="152" spans="1:32" s="1" customFormat="1" x14ac:dyDescent="0.25">
      <c r="F152" s="10" t="s">
        <v>199</v>
      </c>
      <c r="G152" s="39"/>
      <c r="H152" s="40">
        <f>H150-H151</f>
        <v>69.815802416448605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A39:I39"/>
    <mergeCell ref="A40:I40"/>
    <mergeCell ref="A41:I41"/>
    <mergeCell ref="A42:G42"/>
    <mergeCell ref="H42:I42"/>
    <mergeCell ref="A43:G43"/>
    <mergeCell ref="B36:G36"/>
    <mergeCell ref="H36:I36"/>
    <mergeCell ref="B37:G37"/>
    <mergeCell ref="H37:I37"/>
    <mergeCell ref="A38:G38"/>
    <mergeCell ref="H38:I38"/>
    <mergeCell ref="A50:G50"/>
    <mergeCell ref="B51:G51"/>
    <mergeCell ref="B52:G52"/>
    <mergeCell ref="B53:G53"/>
    <mergeCell ref="B54:G54"/>
    <mergeCell ref="B55:G55"/>
    <mergeCell ref="B44:G44"/>
    <mergeCell ref="B45:G45"/>
    <mergeCell ref="A46:G46"/>
    <mergeCell ref="A47:I47"/>
    <mergeCell ref="A48:I48"/>
    <mergeCell ref="A49:G49"/>
    <mergeCell ref="H49:I49"/>
    <mergeCell ref="A62:G62"/>
    <mergeCell ref="H62:I62"/>
    <mergeCell ref="B63:G63"/>
    <mergeCell ref="H63:I63"/>
    <mergeCell ref="B64:G64"/>
    <mergeCell ref="H64:I64"/>
    <mergeCell ref="B56:G56"/>
    <mergeCell ref="B57:G57"/>
    <mergeCell ref="B58:G58"/>
    <mergeCell ref="A59:G59"/>
    <mergeCell ref="A60:I60"/>
    <mergeCell ref="A61:I61"/>
    <mergeCell ref="B68:G68"/>
    <mergeCell ref="H68:I68"/>
    <mergeCell ref="A69:G69"/>
    <mergeCell ref="H69:I69"/>
    <mergeCell ref="A70:I70"/>
    <mergeCell ref="A71:I71"/>
    <mergeCell ref="B65:G65"/>
    <mergeCell ref="H65:I65"/>
    <mergeCell ref="B66:G66"/>
    <mergeCell ref="H66:I66"/>
    <mergeCell ref="B67:G67"/>
    <mergeCell ref="H67:I67"/>
    <mergeCell ref="A77:G77"/>
    <mergeCell ref="A78:I78"/>
    <mergeCell ref="A79:I79"/>
    <mergeCell ref="A80:G80"/>
    <mergeCell ref="H80:I80"/>
    <mergeCell ref="A81:G81"/>
    <mergeCell ref="A72:G72"/>
    <mergeCell ref="H72:I72"/>
    <mergeCell ref="A73:G73"/>
    <mergeCell ref="B74:G74"/>
    <mergeCell ref="B75:G75"/>
    <mergeCell ref="B76:G76"/>
    <mergeCell ref="A88:G88"/>
    <mergeCell ref="A90:G90"/>
    <mergeCell ref="A91:I91"/>
    <mergeCell ref="A92:I92"/>
    <mergeCell ref="A93:G93"/>
    <mergeCell ref="H93:I93"/>
    <mergeCell ref="B82:G82"/>
    <mergeCell ref="B83:G83"/>
    <mergeCell ref="B84:G84"/>
    <mergeCell ref="B85:G85"/>
    <mergeCell ref="B86:G86"/>
    <mergeCell ref="B87:G87"/>
    <mergeCell ref="B100:G100"/>
    <mergeCell ref="A101:G101"/>
    <mergeCell ref="A102:I102"/>
    <mergeCell ref="A103:I103"/>
    <mergeCell ref="A104:G104"/>
    <mergeCell ref="H104:I104"/>
    <mergeCell ref="A94:G94"/>
    <mergeCell ref="B95:G95"/>
    <mergeCell ref="B96:G96"/>
    <mergeCell ref="B97:G97"/>
    <mergeCell ref="B98:G98"/>
    <mergeCell ref="B99:G99"/>
    <mergeCell ref="A111:G111"/>
    <mergeCell ref="B112:G112"/>
    <mergeCell ref="B113:G113"/>
    <mergeCell ref="A114:G114"/>
    <mergeCell ref="A115:I115"/>
    <mergeCell ref="A116:I116"/>
    <mergeCell ref="A105:G105"/>
    <mergeCell ref="B106:G106"/>
    <mergeCell ref="A107:G107"/>
    <mergeCell ref="A108:I108"/>
    <mergeCell ref="A109:I109"/>
    <mergeCell ref="A110:G110"/>
    <mergeCell ref="H110:I110"/>
    <mergeCell ref="B120:G120"/>
    <mergeCell ref="H120:I120"/>
    <mergeCell ref="B121:G121"/>
    <mergeCell ref="H121:I121"/>
    <mergeCell ref="A122:G122"/>
    <mergeCell ref="H122:I122"/>
    <mergeCell ref="A117:G117"/>
    <mergeCell ref="H117:I117"/>
    <mergeCell ref="B118:G118"/>
    <mergeCell ref="H118:I118"/>
    <mergeCell ref="B119:G119"/>
    <mergeCell ref="H119:I119"/>
    <mergeCell ref="B128:G128"/>
    <mergeCell ref="B129:G129"/>
    <mergeCell ref="B130:G130"/>
    <mergeCell ref="B131:G131"/>
    <mergeCell ref="B132:G132"/>
    <mergeCell ref="A133:G133"/>
    <mergeCell ref="B123:I123"/>
    <mergeCell ref="A124:G124"/>
    <mergeCell ref="A125:I125"/>
    <mergeCell ref="A126:G126"/>
    <mergeCell ref="H126:I126"/>
    <mergeCell ref="A127:G127"/>
    <mergeCell ref="B139:G139"/>
    <mergeCell ref="H139:I139"/>
    <mergeCell ref="B140:G140"/>
    <mergeCell ref="H140:I140"/>
    <mergeCell ref="B141:G141"/>
    <mergeCell ref="H141:I141"/>
    <mergeCell ref="A134:G134"/>
    <mergeCell ref="A135:I135"/>
    <mergeCell ref="A137:G137"/>
    <mergeCell ref="H137:I137"/>
    <mergeCell ref="B138:G138"/>
    <mergeCell ref="H138:I138"/>
    <mergeCell ref="B150:D150"/>
    <mergeCell ref="H145:I145"/>
    <mergeCell ref="B146:G146"/>
    <mergeCell ref="H146:I146"/>
    <mergeCell ref="B147:G147"/>
    <mergeCell ref="H147:I147"/>
    <mergeCell ref="B142:G142"/>
    <mergeCell ref="H142:I142"/>
    <mergeCell ref="A143:G143"/>
    <mergeCell ref="H143:I143"/>
    <mergeCell ref="B144:G144"/>
    <mergeCell ref="H144:I144"/>
    <mergeCell ref="B145:G145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30" zoomScale="80" zoomScaleNormal="80" workbookViewId="0">
      <selection activeCell="M9" sqref="M9:M10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132" t="s">
        <v>19</v>
      </c>
      <c r="D1" s="133"/>
      <c r="E1" s="133"/>
      <c r="F1" s="133"/>
      <c r="G1" s="133"/>
      <c r="H1" s="133"/>
      <c r="I1" s="134"/>
    </row>
    <row r="2" spans="1:9" ht="19.5" customHeight="1" x14ac:dyDescent="0.25">
      <c r="A2" s="47"/>
      <c r="B2" s="4"/>
      <c r="C2" s="135" t="s">
        <v>118</v>
      </c>
      <c r="D2" s="136"/>
      <c r="E2" s="136"/>
      <c r="F2" s="136"/>
      <c r="G2" s="136"/>
      <c r="H2" s="136"/>
      <c r="I2" s="137"/>
    </row>
    <row r="3" spans="1:9" ht="19.5" customHeight="1" x14ac:dyDescent="0.25">
      <c r="A3" s="47"/>
      <c r="B3" s="4"/>
      <c r="C3" s="135" t="s">
        <v>131</v>
      </c>
      <c r="D3" s="136"/>
      <c r="E3" s="136"/>
      <c r="F3" s="136"/>
      <c r="G3" s="136"/>
      <c r="H3" s="136"/>
      <c r="I3" s="137"/>
    </row>
    <row r="4" spans="1:9" ht="19.5" customHeight="1" thickBot="1" x14ac:dyDescent="0.3">
      <c r="A4" s="47"/>
      <c r="B4" s="4"/>
      <c r="C4" s="152" t="s">
        <v>71</v>
      </c>
      <c r="D4" s="153"/>
      <c r="E4" s="153"/>
      <c r="F4" s="153"/>
      <c r="G4" s="153"/>
      <c r="H4" s="153"/>
      <c r="I4" s="154"/>
    </row>
    <row r="5" spans="1:9" ht="18" customHeight="1" thickBot="1" x14ac:dyDescent="0.3">
      <c r="A5" s="155" t="s">
        <v>70</v>
      </c>
      <c r="B5" s="156"/>
      <c r="C5" s="156"/>
      <c r="D5" s="156"/>
      <c r="E5" s="156"/>
      <c r="F5" s="156"/>
      <c r="G5" s="156"/>
      <c r="H5" s="156"/>
      <c r="I5" s="157"/>
    </row>
    <row r="6" spans="1:9" x14ac:dyDescent="0.25">
      <c r="A6" s="148" t="s">
        <v>39</v>
      </c>
      <c r="B6" s="149"/>
      <c r="C6" s="149"/>
      <c r="D6" s="149"/>
      <c r="E6" s="150" t="s">
        <v>202</v>
      </c>
      <c r="F6" s="150"/>
      <c r="G6" s="150"/>
      <c r="H6" s="150"/>
      <c r="I6" s="151"/>
    </row>
    <row r="7" spans="1:9" x14ac:dyDescent="0.25">
      <c r="A7" s="142" t="s">
        <v>54</v>
      </c>
      <c r="B7" s="143"/>
      <c r="C7" s="143"/>
      <c r="D7" s="143"/>
      <c r="E7" s="144" t="s">
        <v>115</v>
      </c>
      <c r="F7" s="144"/>
      <c r="G7" s="144"/>
      <c r="H7" s="144"/>
      <c r="I7" s="145"/>
    </row>
    <row r="8" spans="1:9" x14ac:dyDescent="0.25">
      <c r="A8" s="138" t="s">
        <v>30</v>
      </c>
      <c r="B8" s="139"/>
      <c r="C8" s="139"/>
      <c r="D8" s="139"/>
      <c r="E8" s="140" t="s">
        <v>113</v>
      </c>
      <c r="F8" s="140"/>
      <c r="G8" s="140"/>
      <c r="H8" s="140"/>
      <c r="I8" s="141"/>
    </row>
    <row r="9" spans="1:9" x14ac:dyDescent="0.25">
      <c r="A9" s="142" t="s">
        <v>129</v>
      </c>
      <c r="B9" s="143"/>
      <c r="C9" s="143"/>
      <c r="D9" s="143"/>
      <c r="E9" s="144" t="s">
        <v>164</v>
      </c>
      <c r="F9" s="144"/>
      <c r="G9" s="144"/>
      <c r="H9" s="144"/>
      <c r="I9" s="145"/>
    </row>
    <row r="10" spans="1:9" x14ac:dyDescent="0.25">
      <c r="A10" s="138" t="s">
        <v>50</v>
      </c>
      <c r="B10" s="139"/>
      <c r="C10" s="139"/>
      <c r="D10" s="139"/>
      <c r="E10" s="146" t="s">
        <v>116</v>
      </c>
      <c r="F10" s="146"/>
      <c r="G10" s="146"/>
      <c r="H10" s="146"/>
      <c r="I10" s="147"/>
    </row>
    <row r="11" spans="1:9" x14ac:dyDescent="0.25">
      <c r="A11" s="142" t="s">
        <v>53</v>
      </c>
      <c r="B11" s="143"/>
      <c r="C11" s="143"/>
      <c r="D11" s="143"/>
      <c r="E11" s="144" t="s">
        <v>116</v>
      </c>
      <c r="F11" s="144"/>
      <c r="G11" s="144"/>
      <c r="H11" s="144"/>
      <c r="I11" s="145"/>
    </row>
    <row r="12" spans="1:9" x14ac:dyDescent="0.25">
      <c r="A12" s="138" t="s">
        <v>55</v>
      </c>
      <c r="B12" s="139"/>
      <c r="C12" s="139"/>
      <c r="D12" s="139"/>
      <c r="E12" s="158" t="s">
        <v>112</v>
      </c>
      <c r="F12" s="158"/>
      <c r="G12" s="158"/>
      <c r="H12" s="158"/>
      <c r="I12" s="159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291" t="s">
        <v>116</v>
      </c>
      <c r="I13" s="292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293" t="s">
        <v>116</v>
      </c>
      <c r="I14" s="294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295" t="s">
        <v>33</v>
      </c>
      <c r="I15" s="292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296" t="s">
        <v>203</v>
      </c>
      <c r="I16" s="297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175" t="s">
        <v>23</v>
      </c>
      <c r="C18" s="175"/>
      <c r="D18" s="175"/>
      <c r="E18" s="175"/>
      <c r="F18" s="175"/>
      <c r="G18" s="175"/>
      <c r="H18" s="176" t="s">
        <v>40</v>
      </c>
      <c r="I18" s="177"/>
    </row>
    <row r="19" spans="1:10" x14ac:dyDescent="0.25">
      <c r="A19" s="53" t="s">
        <v>1</v>
      </c>
      <c r="B19" s="178" t="s">
        <v>44</v>
      </c>
      <c r="C19" s="178"/>
      <c r="D19" s="178"/>
      <c r="E19" s="178"/>
      <c r="F19" s="178"/>
      <c r="G19" s="178"/>
      <c r="H19" s="179" t="s">
        <v>121</v>
      </c>
      <c r="I19" s="180"/>
    </row>
    <row r="20" spans="1:10" x14ac:dyDescent="0.25">
      <c r="A20" s="56" t="s">
        <v>3</v>
      </c>
      <c r="B20" s="166" t="s">
        <v>130</v>
      </c>
      <c r="C20" s="166"/>
      <c r="D20" s="166"/>
      <c r="E20" s="166"/>
      <c r="F20" s="166"/>
      <c r="G20" s="166"/>
      <c r="H20" s="167">
        <v>1621</v>
      </c>
      <c r="I20" s="168"/>
    </row>
    <row r="21" spans="1:10" x14ac:dyDescent="0.25">
      <c r="A21" s="55" t="s">
        <v>5</v>
      </c>
      <c r="B21" s="169" t="s">
        <v>46</v>
      </c>
      <c r="C21" s="170"/>
      <c r="D21" s="170"/>
      <c r="E21" s="170"/>
      <c r="F21" s="170"/>
      <c r="G21" s="170"/>
      <c r="H21" s="171">
        <v>1645.22</v>
      </c>
      <c r="I21" s="172"/>
    </row>
    <row r="22" spans="1:10" x14ac:dyDescent="0.25">
      <c r="A22" s="52" t="s">
        <v>27</v>
      </c>
      <c r="B22" s="175" t="s">
        <v>6</v>
      </c>
      <c r="C22" s="175"/>
      <c r="D22" s="175"/>
      <c r="E22" s="175"/>
      <c r="F22" s="175"/>
      <c r="G22" s="175"/>
      <c r="H22" s="173">
        <v>46023</v>
      </c>
      <c r="I22" s="174"/>
      <c r="J22" s="117"/>
    </row>
    <row r="23" spans="1:10" x14ac:dyDescent="0.25">
      <c r="A23" s="53" t="s">
        <v>28</v>
      </c>
      <c r="B23" s="160" t="s">
        <v>29</v>
      </c>
      <c r="C23" s="160"/>
      <c r="D23" s="160"/>
      <c r="E23" s="160" t="s">
        <v>132</v>
      </c>
      <c r="F23" s="160"/>
      <c r="G23" s="160"/>
      <c r="H23" s="160" t="s">
        <v>51</v>
      </c>
      <c r="I23" s="161"/>
    </row>
    <row r="24" spans="1:10" x14ac:dyDescent="0.25">
      <c r="A24" s="52" t="s">
        <v>31</v>
      </c>
      <c r="B24" s="162">
        <v>0.06</v>
      </c>
      <c r="C24" s="162"/>
      <c r="D24" s="162"/>
      <c r="E24" s="163">
        <v>44</v>
      </c>
      <c r="F24" s="163"/>
      <c r="G24" s="163"/>
      <c r="H24" s="164">
        <v>4</v>
      </c>
      <c r="I24" s="165"/>
    </row>
    <row r="25" spans="1:10" x14ac:dyDescent="0.25">
      <c r="A25" s="53" t="s">
        <v>32</v>
      </c>
      <c r="B25" s="160" t="s">
        <v>49</v>
      </c>
      <c r="C25" s="160"/>
      <c r="D25" s="160"/>
      <c r="E25" s="160" t="s">
        <v>47</v>
      </c>
      <c r="F25" s="160"/>
      <c r="G25" s="160"/>
      <c r="H25" s="189" t="s">
        <v>48</v>
      </c>
      <c r="I25" s="190"/>
    </row>
    <row r="26" spans="1:10" x14ac:dyDescent="0.25">
      <c r="A26" s="52" t="s">
        <v>34</v>
      </c>
      <c r="B26" s="163" t="s">
        <v>18</v>
      </c>
      <c r="C26" s="163"/>
      <c r="D26" s="163"/>
      <c r="E26" s="163">
        <v>1</v>
      </c>
      <c r="F26" s="163"/>
      <c r="G26" s="163"/>
      <c r="H26" s="194">
        <v>1</v>
      </c>
      <c r="I26" s="195"/>
    </row>
    <row r="27" spans="1:10" ht="16.5" thickBot="1" x14ac:dyDescent="0.3">
      <c r="A27" s="196"/>
      <c r="B27" s="197"/>
      <c r="C27" s="197"/>
      <c r="D27" s="197"/>
      <c r="E27" s="197"/>
      <c r="F27" s="197"/>
      <c r="G27" s="197"/>
      <c r="H27" s="197"/>
      <c r="I27" s="198"/>
    </row>
    <row r="28" spans="1:10" ht="16.5" thickBot="1" x14ac:dyDescent="0.3">
      <c r="A28" s="191" t="s">
        <v>72</v>
      </c>
      <c r="B28" s="192"/>
      <c r="C28" s="192"/>
      <c r="D28" s="192"/>
      <c r="E28" s="192"/>
      <c r="F28" s="192"/>
      <c r="G28" s="192"/>
      <c r="H28" s="192"/>
      <c r="I28" s="193"/>
    </row>
    <row r="29" spans="1:10" x14ac:dyDescent="0.25">
      <c r="A29" s="181" t="s">
        <v>21</v>
      </c>
      <c r="B29" s="182"/>
      <c r="C29" s="182"/>
      <c r="D29" s="182"/>
      <c r="E29" s="182"/>
      <c r="F29" s="182"/>
      <c r="G29" s="182"/>
      <c r="H29" s="182" t="s">
        <v>67</v>
      </c>
      <c r="I29" s="183"/>
    </row>
    <row r="30" spans="1:10" x14ac:dyDescent="0.25">
      <c r="A30" s="56" t="s">
        <v>0</v>
      </c>
      <c r="B30" s="184" t="s">
        <v>7</v>
      </c>
      <c r="C30" s="185"/>
      <c r="D30" s="185"/>
      <c r="E30" s="185"/>
      <c r="F30" s="185"/>
      <c r="G30" s="186"/>
      <c r="H30" s="187">
        <f>H21</f>
        <v>1645.22</v>
      </c>
      <c r="I30" s="188"/>
    </row>
    <row r="31" spans="1:10" x14ac:dyDescent="0.25">
      <c r="A31" s="57" t="s">
        <v>1</v>
      </c>
      <c r="B31" s="199" t="s">
        <v>41</v>
      </c>
      <c r="C31" s="200"/>
      <c r="D31" s="200"/>
      <c r="E31" s="200"/>
      <c r="F31" s="200"/>
      <c r="G31" s="201"/>
      <c r="H31" s="187"/>
      <c r="I31" s="188"/>
    </row>
    <row r="32" spans="1:10" x14ac:dyDescent="0.25">
      <c r="A32" s="56" t="s">
        <v>3</v>
      </c>
      <c r="B32" s="184" t="s">
        <v>114</v>
      </c>
      <c r="C32" s="185"/>
      <c r="D32" s="185"/>
      <c r="E32" s="185"/>
      <c r="F32" s="185"/>
      <c r="G32" s="186"/>
      <c r="H32" s="205">
        <v>0</v>
      </c>
      <c r="I32" s="206"/>
    </row>
    <row r="33" spans="1:9" x14ac:dyDescent="0.25">
      <c r="A33" s="57" t="s">
        <v>5</v>
      </c>
      <c r="B33" s="199" t="s">
        <v>42</v>
      </c>
      <c r="C33" s="200"/>
      <c r="D33" s="200"/>
      <c r="E33" s="200"/>
      <c r="F33" s="200"/>
      <c r="G33" s="201"/>
      <c r="H33" s="187"/>
      <c r="I33" s="188"/>
    </row>
    <row r="34" spans="1:9" x14ac:dyDescent="0.25">
      <c r="A34" s="57" t="s">
        <v>27</v>
      </c>
      <c r="B34" s="199" t="s">
        <v>63</v>
      </c>
      <c r="C34" s="200"/>
      <c r="D34" s="200"/>
      <c r="E34" s="200"/>
      <c r="F34" s="200"/>
      <c r="G34" s="201"/>
      <c r="H34" s="187"/>
      <c r="I34" s="188"/>
    </row>
    <row r="35" spans="1:9" x14ac:dyDescent="0.25">
      <c r="A35" s="57" t="s">
        <v>28</v>
      </c>
      <c r="B35" s="199" t="s">
        <v>43</v>
      </c>
      <c r="C35" s="200"/>
      <c r="D35" s="200"/>
      <c r="E35" s="200"/>
      <c r="F35" s="200"/>
      <c r="G35" s="201"/>
      <c r="H35" s="187"/>
      <c r="I35" s="188"/>
    </row>
    <row r="36" spans="1:9" x14ac:dyDescent="0.25">
      <c r="A36" s="54" t="s">
        <v>31</v>
      </c>
      <c r="B36" s="202" t="s">
        <v>64</v>
      </c>
      <c r="C36" s="203"/>
      <c r="D36" s="203"/>
      <c r="E36" s="203"/>
      <c r="F36" s="203"/>
      <c r="G36" s="204"/>
      <c r="H36" s="187"/>
      <c r="I36" s="188"/>
    </row>
    <row r="37" spans="1:9" x14ac:dyDescent="0.25">
      <c r="A37" s="54" t="s">
        <v>32</v>
      </c>
      <c r="B37" s="202" t="s">
        <v>61</v>
      </c>
      <c r="C37" s="203"/>
      <c r="D37" s="203"/>
      <c r="E37" s="203"/>
      <c r="F37" s="203"/>
      <c r="G37" s="204"/>
      <c r="H37" s="215"/>
      <c r="I37" s="216"/>
    </row>
    <row r="38" spans="1:9" x14ac:dyDescent="0.25">
      <c r="A38" s="217" t="s">
        <v>62</v>
      </c>
      <c r="B38" s="218"/>
      <c r="C38" s="218"/>
      <c r="D38" s="218"/>
      <c r="E38" s="218"/>
      <c r="F38" s="218"/>
      <c r="G38" s="218"/>
      <c r="H38" s="219">
        <f>SUM(H30:H37)</f>
        <v>1645.22</v>
      </c>
      <c r="I38" s="220"/>
    </row>
    <row r="39" spans="1:9" ht="16.5" thickBot="1" x14ac:dyDescent="0.3">
      <c r="A39" s="196"/>
      <c r="B39" s="197"/>
      <c r="C39" s="197"/>
      <c r="D39" s="197"/>
      <c r="E39" s="197"/>
      <c r="F39" s="197"/>
      <c r="G39" s="197"/>
      <c r="H39" s="197"/>
      <c r="I39" s="198"/>
    </row>
    <row r="40" spans="1:9" ht="16.5" thickBot="1" x14ac:dyDescent="0.3">
      <c r="A40" s="191" t="s">
        <v>73</v>
      </c>
      <c r="B40" s="192"/>
      <c r="C40" s="192"/>
      <c r="D40" s="192"/>
      <c r="E40" s="192"/>
      <c r="F40" s="192"/>
      <c r="G40" s="192"/>
      <c r="H40" s="192"/>
      <c r="I40" s="193"/>
    </row>
    <row r="41" spans="1:9" x14ac:dyDescent="0.25">
      <c r="A41" s="207" t="s">
        <v>74</v>
      </c>
      <c r="B41" s="208"/>
      <c r="C41" s="208"/>
      <c r="D41" s="208"/>
      <c r="E41" s="208"/>
      <c r="F41" s="208"/>
      <c r="G41" s="208"/>
      <c r="H41" s="208"/>
      <c r="I41" s="209"/>
    </row>
    <row r="42" spans="1:9" x14ac:dyDescent="0.25">
      <c r="A42" s="210" t="s">
        <v>21</v>
      </c>
      <c r="B42" s="211"/>
      <c r="C42" s="211"/>
      <c r="D42" s="211"/>
      <c r="E42" s="211"/>
      <c r="F42" s="211"/>
      <c r="G42" s="212"/>
      <c r="H42" s="213" t="s">
        <v>67</v>
      </c>
      <c r="I42" s="214"/>
    </row>
    <row r="43" spans="1:9" x14ac:dyDescent="0.25">
      <c r="A43" s="224" t="s">
        <v>45</v>
      </c>
      <c r="B43" s="225"/>
      <c r="C43" s="225"/>
      <c r="D43" s="225"/>
      <c r="E43" s="225"/>
      <c r="F43" s="225"/>
      <c r="G43" s="226"/>
      <c r="H43" s="75" t="s">
        <v>9</v>
      </c>
      <c r="I43" s="58" t="s">
        <v>24</v>
      </c>
    </row>
    <row r="44" spans="1:9" x14ac:dyDescent="0.25">
      <c r="A44" s="56" t="s">
        <v>0</v>
      </c>
      <c r="B44" s="202" t="s">
        <v>75</v>
      </c>
      <c r="C44" s="203"/>
      <c r="D44" s="203"/>
      <c r="E44" s="203"/>
      <c r="F44" s="203"/>
      <c r="G44" s="204"/>
      <c r="H44" s="12">
        <v>8.3299999999999999E-2</v>
      </c>
      <c r="I44" s="59">
        <f>H44*($H$38)</f>
        <v>137.04682600000001</v>
      </c>
    </row>
    <row r="45" spans="1:9" x14ac:dyDescent="0.25">
      <c r="A45" s="56" t="s">
        <v>1</v>
      </c>
      <c r="B45" s="202" t="s">
        <v>76</v>
      </c>
      <c r="C45" s="203"/>
      <c r="D45" s="203"/>
      <c r="E45" s="203"/>
      <c r="F45" s="203"/>
      <c r="G45" s="204"/>
      <c r="H45" s="12">
        <v>0.1111</v>
      </c>
      <c r="I45" s="59">
        <f>H45*($H$38)</f>
        <v>182.783942</v>
      </c>
    </row>
    <row r="46" spans="1:9" x14ac:dyDescent="0.25">
      <c r="A46" s="217" t="s">
        <v>62</v>
      </c>
      <c r="B46" s="218"/>
      <c r="C46" s="218"/>
      <c r="D46" s="218"/>
      <c r="E46" s="218"/>
      <c r="F46" s="218"/>
      <c r="G46" s="218"/>
      <c r="H46" s="13">
        <f>SUM(H44:H45)</f>
        <v>0.19440000000000002</v>
      </c>
      <c r="I46" s="60">
        <f>SUM(I44:I45)</f>
        <v>319.83076800000003</v>
      </c>
    </row>
    <row r="47" spans="1:9" x14ac:dyDescent="0.25">
      <c r="A47" s="227"/>
      <c r="B47" s="228"/>
      <c r="C47" s="228"/>
      <c r="D47" s="228"/>
      <c r="E47" s="228"/>
      <c r="F47" s="228"/>
      <c r="G47" s="228"/>
      <c r="H47" s="228"/>
      <c r="I47" s="229"/>
    </row>
    <row r="48" spans="1:9" x14ac:dyDescent="0.25">
      <c r="A48" s="230" t="s">
        <v>77</v>
      </c>
      <c r="B48" s="231"/>
      <c r="C48" s="231"/>
      <c r="D48" s="231"/>
      <c r="E48" s="231"/>
      <c r="F48" s="231"/>
      <c r="G48" s="231"/>
      <c r="H48" s="231"/>
      <c r="I48" s="232"/>
    </row>
    <row r="49" spans="1:32" x14ac:dyDescent="0.25">
      <c r="A49" s="210" t="s">
        <v>21</v>
      </c>
      <c r="B49" s="211"/>
      <c r="C49" s="211"/>
      <c r="D49" s="211"/>
      <c r="E49" s="211"/>
      <c r="F49" s="211"/>
      <c r="G49" s="212"/>
      <c r="H49" s="213" t="s">
        <v>67</v>
      </c>
      <c r="I49" s="214"/>
    </row>
    <row r="50" spans="1:32" x14ac:dyDescent="0.25">
      <c r="A50" s="221" t="s">
        <v>45</v>
      </c>
      <c r="B50" s="222"/>
      <c r="C50" s="222"/>
      <c r="D50" s="222"/>
      <c r="E50" s="222"/>
      <c r="F50" s="222"/>
      <c r="G50" s="222"/>
      <c r="H50" s="75" t="s">
        <v>9</v>
      </c>
      <c r="I50" s="58" t="s">
        <v>24</v>
      </c>
    </row>
    <row r="51" spans="1:32" x14ac:dyDescent="0.25">
      <c r="A51" s="56" t="s">
        <v>0</v>
      </c>
      <c r="B51" s="223" t="s">
        <v>10</v>
      </c>
      <c r="C51" s="223"/>
      <c r="D51" s="223"/>
      <c r="E51" s="223"/>
      <c r="F51" s="223"/>
      <c r="G51" s="223"/>
      <c r="H51" s="14">
        <v>0.2</v>
      </c>
      <c r="I51" s="76">
        <f>H51*($I$46+$H$38)</f>
        <v>393.01015360000002</v>
      </c>
    </row>
    <row r="52" spans="1:32" x14ac:dyDescent="0.25">
      <c r="A52" s="56" t="s">
        <v>1</v>
      </c>
      <c r="B52" s="223" t="s">
        <v>11</v>
      </c>
      <c r="C52" s="223"/>
      <c r="D52" s="223"/>
      <c r="E52" s="223"/>
      <c r="F52" s="223"/>
      <c r="G52" s="223"/>
      <c r="H52" s="14">
        <v>1.4999999999999999E-2</v>
      </c>
      <c r="I52" s="76">
        <f t="shared" ref="I52:I58" si="0">H52*($I$46+$H$38)</f>
        <v>29.475761519999999</v>
      </c>
    </row>
    <row r="53" spans="1:32" x14ac:dyDescent="0.25">
      <c r="A53" s="56" t="s">
        <v>3</v>
      </c>
      <c r="B53" s="223" t="s">
        <v>12</v>
      </c>
      <c r="C53" s="223"/>
      <c r="D53" s="223"/>
      <c r="E53" s="223"/>
      <c r="F53" s="223"/>
      <c r="G53" s="223"/>
      <c r="H53" s="14">
        <v>0.01</v>
      </c>
      <c r="I53" s="76">
        <f t="shared" si="0"/>
        <v>19.65050768</v>
      </c>
    </row>
    <row r="54" spans="1:32" x14ac:dyDescent="0.25">
      <c r="A54" s="56" t="s">
        <v>5</v>
      </c>
      <c r="B54" s="223" t="s">
        <v>13</v>
      </c>
      <c r="C54" s="223"/>
      <c r="D54" s="223"/>
      <c r="E54" s="223"/>
      <c r="F54" s="223"/>
      <c r="G54" s="223"/>
      <c r="H54" s="14">
        <v>2E-3</v>
      </c>
      <c r="I54" s="76">
        <f t="shared" si="0"/>
        <v>3.930101536</v>
      </c>
    </row>
    <row r="55" spans="1:32" x14ac:dyDescent="0.25">
      <c r="A55" s="56" t="s">
        <v>27</v>
      </c>
      <c r="B55" s="223" t="s">
        <v>14</v>
      </c>
      <c r="C55" s="223"/>
      <c r="D55" s="223"/>
      <c r="E55" s="223"/>
      <c r="F55" s="223"/>
      <c r="G55" s="223"/>
      <c r="H55" s="14">
        <v>2.5000000000000001E-2</v>
      </c>
      <c r="I55" s="76">
        <f t="shared" si="0"/>
        <v>49.126269200000003</v>
      </c>
    </row>
    <row r="56" spans="1:32" x14ac:dyDescent="0.25">
      <c r="A56" s="56" t="s">
        <v>28</v>
      </c>
      <c r="B56" s="223" t="s">
        <v>16</v>
      </c>
      <c r="C56" s="223"/>
      <c r="D56" s="223"/>
      <c r="E56" s="223"/>
      <c r="F56" s="223"/>
      <c r="G56" s="223"/>
      <c r="H56" s="14">
        <v>6.0000000000000001E-3</v>
      </c>
      <c r="I56" s="76">
        <f t="shared" si="0"/>
        <v>11.790304608000001</v>
      </c>
    </row>
    <row r="57" spans="1:32" s="2" customFormat="1" x14ac:dyDescent="0.25">
      <c r="A57" s="56" t="s">
        <v>31</v>
      </c>
      <c r="B57" s="166" t="s">
        <v>204</v>
      </c>
      <c r="C57" s="166"/>
      <c r="D57" s="166"/>
      <c r="E57" s="166"/>
      <c r="F57" s="166"/>
      <c r="G57" s="166"/>
      <c r="H57" s="126">
        <v>3.1283999999999999E-2</v>
      </c>
      <c r="I57" s="101">
        <f t="shared" si="0"/>
        <v>61.474648226112002</v>
      </c>
    </row>
    <row r="58" spans="1:32" x14ac:dyDescent="0.25">
      <c r="A58" s="56" t="s">
        <v>32</v>
      </c>
      <c r="B58" s="223" t="s">
        <v>15</v>
      </c>
      <c r="C58" s="223"/>
      <c r="D58" s="223"/>
      <c r="E58" s="223"/>
      <c r="F58" s="223"/>
      <c r="G58" s="223"/>
      <c r="H58" s="14">
        <v>0.08</v>
      </c>
      <c r="I58" s="76">
        <f t="shared" si="0"/>
        <v>157.20406144</v>
      </c>
    </row>
    <row r="59" spans="1:32" x14ac:dyDescent="0.25">
      <c r="A59" s="217" t="s">
        <v>62</v>
      </c>
      <c r="B59" s="218"/>
      <c r="C59" s="218"/>
      <c r="D59" s="218"/>
      <c r="E59" s="218"/>
      <c r="F59" s="218"/>
      <c r="G59" s="218"/>
      <c r="H59" s="15">
        <f>SUM(H51:H58)</f>
        <v>0.36928400000000006</v>
      </c>
      <c r="I59" s="61">
        <f>SUM(I51:I58)</f>
        <v>725.66180781011201</v>
      </c>
    </row>
    <row r="60" spans="1:32" x14ac:dyDescent="0.25">
      <c r="A60" s="227"/>
      <c r="B60" s="228"/>
      <c r="C60" s="228"/>
      <c r="D60" s="228"/>
      <c r="E60" s="228"/>
      <c r="F60" s="228"/>
      <c r="G60" s="228"/>
      <c r="H60" s="228"/>
      <c r="I60" s="229"/>
    </row>
    <row r="61" spans="1:32" x14ac:dyDescent="0.25">
      <c r="A61" s="230" t="s">
        <v>78</v>
      </c>
      <c r="B61" s="231"/>
      <c r="C61" s="231"/>
      <c r="D61" s="231"/>
      <c r="E61" s="231"/>
      <c r="F61" s="231"/>
      <c r="G61" s="231"/>
      <c r="H61" s="231"/>
      <c r="I61" s="232"/>
    </row>
    <row r="62" spans="1:32" x14ac:dyDescent="0.25">
      <c r="A62" s="233" t="s">
        <v>21</v>
      </c>
      <c r="B62" s="234"/>
      <c r="C62" s="234"/>
      <c r="D62" s="234"/>
      <c r="E62" s="234"/>
      <c r="F62" s="234"/>
      <c r="G62" s="234"/>
      <c r="H62" s="234" t="s">
        <v>67</v>
      </c>
      <c r="I62" s="235"/>
    </row>
    <row r="63" spans="1:32" x14ac:dyDescent="0.25">
      <c r="A63" s="56" t="s">
        <v>0</v>
      </c>
      <c r="B63" s="223" t="s">
        <v>8</v>
      </c>
      <c r="C63" s="223"/>
      <c r="D63" s="223"/>
      <c r="E63" s="223"/>
      <c r="F63" s="223"/>
      <c r="G63" s="223"/>
      <c r="H63" s="241">
        <f>$H$24*$E$24-$B$24*$H$21</f>
        <v>77.286799999999999</v>
      </c>
      <c r="I63" s="242"/>
      <c r="AE63" s="3"/>
      <c r="AF63" s="3"/>
    </row>
    <row r="64" spans="1:32" s="2" customFormat="1" x14ac:dyDescent="0.25">
      <c r="A64" s="56" t="s">
        <v>1</v>
      </c>
      <c r="B64" s="166" t="s">
        <v>35</v>
      </c>
      <c r="C64" s="166"/>
      <c r="D64" s="166"/>
      <c r="E64" s="166"/>
      <c r="F64" s="166"/>
      <c r="G64" s="166"/>
      <c r="H64" s="241">
        <v>505.99</v>
      </c>
      <c r="I64" s="242"/>
    </row>
    <row r="65" spans="1:9" s="2" customFormat="1" x14ac:dyDescent="0.25">
      <c r="A65" s="54" t="s">
        <v>3</v>
      </c>
      <c r="B65" s="166" t="s">
        <v>57</v>
      </c>
      <c r="C65" s="166"/>
      <c r="D65" s="166"/>
      <c r="E65" s="166"/>
      <c r="F65" s="166"/>
      <c r="G65" s="166"/>
      <c r="H65" s="241">
        <v>0</v>
      </c>
      <c r="I65" s="242"/>
    </row>
    <row r="66" spans="1:9" s="2" customFormat="1" x14ac:dyDescent="0.25">
      <c r="A66" s="56" t="s">
        <v>5</v>
      </c>
      <c r="B66" s="166" t="s">
        <v>56</v>
      </c>
      <c r="C66" s="166"/>
      <c r="D66" s="166"/>
      <c r="E66" s="166"/>
      <c r="F66" s="166"/>
      <c r="G66" s="166"/>
      <c r="H66" s="241">
        <v>60.75</v>
      </c>
      <c r="I66" s="242"/>
    </row>
    <row r="67" spans="1:9" s="2" customFormat="1" x14ac:dyDescent="0.25">
      <c r="A67" s="56" t="s">
        <v>27</v>
      </c>
      <c r="B67" s="166" t="s">
        <v>20</v>
      </c>
      <c r="C67" s="166"/>
      <c r="D67" s="166"/>
      <c r="E67" s="166"/>
      <c r="F67" s="166"/>
      <c r="G67" s="166"/>
      <c r="H67" s="241">
        <v>4.6100000000000003</v>
      </c>
      <c r="I67" s="242"/>
    </row>
    <row r="68" spans="1:9" x14ac:dyDescent="0.25">
      <c r="A68" s="57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217" t="s">
        <v>62</v>
      </c>
      <c r="B69" s="218"/>
      <c r="C69" s="218"/>
      <c r="D69" s="218"/>
      <c r="E69" s="218"/>
      <c r="F69" s="218"/>
      <c r="G69" s="218"/>
      <c r="H69" s="219">
        <f>SUM(H63:I68)</f>
        <v>648.63679999999999</v>
      </c>
      <c r="I69" s="220"/>
    </row>
    <row r="70" spans="1:9" x14ac:dyDescent="0.25">
      <c r="A70" s="227"/>
      <c r="B70" s="228"/>
      <c r="C70" s="228"/>
      <c r="D70" s="228"/>
      <c r="E70" s="228"/>
      <c r="F70" s="228"/>
      <c r="G70" s="228"/>
      <c r="H70" s="228"/>
      <c r="I70" s="229"/>
    </row>
    <row r="71" spans="1:9" x14ac:dyDescent="0.25">
      <c r="A71" s="230" t="s">
        <v>79</v>
      </c>
      <c r="B71" s="231"/>
      <c r="C71" s="231"/>
      <c r="D71" s="231"/>
      <c r="E71" s="231"/>
      <c r="F71" s="231"/>
      <c r="G71" s="231"/>
      <c r="H71" s="231"/>
      <c r="I71" s="232"/>
    </row>
    <row r="72" spans="1:9" x14ac:dyDescent="0.25">
      <c r="A72" s="233" t="s">
        <v>21</v>
      </c>
      <c r="B72" s="234"/>
      <c r="C72" s="234"/>
      <c r="D72" s="234"/>
      <c r="E72" s="234"/>
      <c r="F72" s="234"/>
      <c r="G72" s="234"/>
      <c r="H72" s="234" t="s">
        <v>67</v>
      </c>
      <c r="I72" s="235"/>
    </row>
    <row r="73" spans="1:9" x14ac:dyDescent="0.25">
      <c r="A73" s="221" t="s">
        <v>45</v>
      </c>
      <c r="B73" s="222"/>
      <c r="C73" s="222"/>
      <c r="D73" s="222"/>
      <c r="E73" s="222"/>
      <c r="F73" s="222"/>
      <c r="G73" s="222"/>
      <c r="H73" s="75" t="s">
        <v>9</v>
      </c>
      <c r="I73" s="58" t="s">
        <v>24</v>
      </c>
    </row>
    <row r="74" spans="1:9" x14ac:dyDescent="0.25">
      <c r="A74" s="62" t="s">
        <v>80</v>
      </c>
      <c r="B74" s="184" t="s">
        <v>81</v>
      </c>
      <c r="C74" s="185"/>
      <c r="D74" s="185"/>
      <c r="E74" s="185"/>
      <c r="F74" s="185"/>
      <c r="G74" s="186"/>
      <c r="H74" s="16">
        <f>H46</f>
        <v>0.19440000000000002</v>
      </c>
      <c r="I74" s="59">
        <f>I46</f>
        <v>319.83076800000003</v>
      </c>
    </row>
    <row r="75" spans="1:9" x14ac:dyDescent="0.25">
      <c r="A75" s="62" t="s">
        <v>82</v>
      </c>
      <c r="B75" s="184" t="s">
        <v>83</v>
      </c>
      <c r="C75" s="185"/>
      <c r="D75" s="185"/>
      <c r="E75" s="185"/>
      <c r="F75" s="185"/>
      <c r="G75" s="186"/>
      <c r="H75" s="16">
        <f>H59</f>
        <v>0.36928400000000006</v>
      </c>
      <c r="I75" s="59">
        <f>I59</f>
        <v>725.66180781011201</v>
      </c>
    </row>
    <row r="76" spans="1:9" x14ac:dyDescent="0.25">
      <c r="A76" s="62" t="s">
        <v>84</v>
      </c>
      <c r="B76" s="184" t="s">
        <v>85</v>
      </c>
      <c r="C76" s="185"/>
      <c r="D76" s="185"/>
      <c r="E76" s="185"/>
      <c r="F76" s="185"/>
      <c r="G76" s="186"/>
      <c r="H76" s="11"/>
      <c r="I76" s="59">
        <f>H69</f>
        <v>648.63679999999999</v>
      </c>
    </row>
    <row r="77" spans="1:9" x14ac:dyDescent="0.25">
      <c r="A77" s="217" t="s">
        <v>62</v>
      </c>
      <c r="B77" s="218"/>
      <c r="C77" s="218"/>
      <c r="D77" s="218"/>
      <c r="E77" s="218"/>
      <c r="F77" s="218"/>
      <c r="G77" s="218"/>
      <c r="H77" s="11"/>
      <c r="I77" s="60">
        <f>SUM(I74:I76)</f>
        <v>1694.1293758101122</v>
      </c>
    </row>
    <row r="78" spans="1:9" ht="16.5" thickBot="1" x14ac:dyDescent="0.3">
      <c r="A78" s="243"/>
      <c r="B78" s="244"/>
      <c r="C78" s="244"/>
      <c r="D78" s="244"/>
      <c r="E78" s="244"/>
      <c r="F78" s="244"/>
      <c r="G78" s="244"/>
      <c r="H78" s="244"/>
      <c r="I78" s="245"/>
    </row>
    <row r="79" spans="1:9" ht="16.5" thickBot="1" x14ac:dyDescent="0.3">
      <c r="A79" s="191" t="s">
        <v>86</v>
      </c>
      <c r="B79" s="192"/>
      <c r="C79" s="192"/>
      <c r="D79" s="192"/>
      <c r="E79" s="192"/>
      <c r="F79" s="192"/>
      <c r="G79" s="192"/>
      <c r="H79" s="192"/>
      <c r="I79" s="193"/>
    </row>
    <row r="80" spans="1:9" x14ac:dyDescent="0.25">
      <c r="A80" s="181" t="s">
        <v>21</v>
      </c>
      <c r="B80" s="182"/>
      <c r="C80" s="182"/>
      <c r="D80" s="182"/>
      <c r="E80" s="182"/>
      <c r="F80" s="182"/>
      <c r="G80" s="182"/>
      <c r="H80" s="182" t="s">
        <v>67</v>
      </c>
      <c r="I80" s="183"/>
    </row>
    <row r="81" spans="1:32" x14ac:dyDescent="0.25">
      <c r="A81" s="221" t="s">
        <v>45</v>
      </c>
      <c r="B81" s="222"/>
      <c r="C81" s="222"/>
      <c r="D81" s="222"/>
      <c r="E81" s="222"/>
      <c r="F81" s="222"/>
      <c r="G81" s="222"/>
      <c r="H81" s="75" t="s">
        <v>9</v>
      </c>
      <c r="I81" s="58" t="s">
        <v>24</v>
      </c>
    </row>
    <row r="82" spans="1:32" x14ac:dyDescent="0.25">
      <c r="A82" s="56" t="s">
        <v>0</v>
      </c>
      <c r="B82" s="223" t="s">
        <v>25</v>
      </c>
      <c r="C82" s="223"/>
      <c r="D82" s="223"/>
      <c r="E82" s="223"/>
      <c r="F82" s="223"/>
      <c r="G82" s="223"/>
      <c r="H82" s="12">
        <v>4.1999999999999997E-3</v>
      </c>
      <c r="I82" s="59">
        <f>H82*$H$38</f>
        <v>6.9099239999999993</v>
      </c>
    </row>
    <row r="83" spans="1:32" x14ac:dyDescent="0.25">
      <c r="A83" s="56" t="s">
        <v>1</v>
      </c>
      <c r="B83" s="223" t="s">
        <v>36</v>
      </c>
      <c r="C83" s="223"/>
      <c r="D83" s="223"/>
      <c r="E83" s="223"/>
      <c r="F83" s="223"/>
      <c r="G83" s="223"/>
      <c r="H83" s="12">
        <v>2.9999999999999997E-4</v>
      </c>
      <c r="I83" s="59">
        <f t="shared" ref="I83:I87" si="1">H83*$H$38</f>
        <v>0.49356599999999995</v>
      </c>
    </row>
    <row r="84" spans="1:32" x14ac:dyDescent="0.25">
      <c r="A84" s="56" t="s">
        <v>3</v>
      </c>
      <c r="B84" s="223" t="s">
        <v>69</v>
      </c>
      <c r="C84" s="223"/>
      <c r="D84" s="223"/>
      <c r="E84" s="223"/>
      <c r="F84" s="223"/>
      <c r="G84" s="223"/>
      <c r="H84" s="12">
        <v>3.4799999999999998E-2</v>
      </c>
      <c r="I84" s="59">
        <f t="shared" si="1"/>
        <v>57.253655999999999</v>
      </c>
    </row>
    <row r="85" spans="1:32" x14ac:dyDescent="0.25">
      <c r="A85" s="56" t="s">
        <v>5</v>
      </c>
      <c r="B85" s="223" t="s">
        <v>26</v>
      </c>
      <c r="C85" s="223"/>
      <c r="D85" s="223"/>
      <c r="E85" s="223"/>
      <c r="F85" s="223"/>
      <c r="G85" s="223"/>
      <c r="H85" s="12">
        <v>1.9400000000000001E-2</v>
      </c>
      <c r="I85" s="59">
        <f t="shared" si="1"/>
        <v>31.917268</v>
      </c>
    </row>
    <row r="86" spans="1:32" x14ac:dyDescent="0.25">
      <c r="A86" s="56" t="s">
        <v>27</v>
      </c>
      <c r="B86" s="246" t="s">
        <v>87</v>
      </c>
      <c r="C86" s="246"/>
      <c r="D86" s="246"/>
      <c r="E86" s="246"/>
      <c r="F86" s="246"/>
      <c r="G86" s="246"/>
      <c r="H86" s="12">
        <f>H85*H59</f>
        <v>7.1641096000000012E-3</v>
      </c>
      <c r="I86" s="59">
        <f t="shared" si="1"/>
        <v>11.786536396112002</v>
      </c>
    </row>
    <row r="87" spans="1:32" x14ac:dyDescent="0.25">
      <c r="A87" s="56" t="s">
        <v>28</v>
      </c>
      <c r="B87" s="223" t="s">
        <v>60</v>
      </c>
      <c r="C87" s="223"/>
      <c r="D87" s="223"/>
      <c r="E87" s="223"/>
      <c r="F87" s="223"/>
      <c r="G87" s="223"/>
      <c r="H87" s="119">
        <f>8%*40%*H85</f>
        <v>6.2080000000000002E-4</v>
      </c>
      <c r="I87" s="59">
        <f t="shared" si="1"/>
        <v>1.021352576</v>
      </c>
    </row>
    <row r="88" spans="1:32" x14ac:dyDescent="0.25">
      <c r="A88" s="217" t="s">
        <v>62</v>
      </c>
      <c r="B88" s="218"/>
      <c r="C88" s="218"/>
      <c r="D88" s="218"/>
      <c r="E88" s="218"/>
      <c r="F88" s="218"/>
      <c r="G88" s="218"/>
      <c r="H88" s="17">
        <f>SUM(H82:H87)</f>
        <v>6.6484909600000003E-2</v>
      </c>
      <c r="I88" s="60">
        <f>SUM(I82:I87)</f>
        <v>109.38230297211199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247" t="s">
        <v>133</v>
      </c>
      <c r="B90" s="248"/>
      <c r="C90" s="248"/>
      <c r="D90" s="248"/>
      <c r="E90" s="248"/>
      <c r="F90" s="248"/>
      <c r="G90" s="248"/>
      <c r="H90" s="80"/>
      <c r="I90" s="81">
        <f>$I$88+$I$77+$H$38</f>
        <v>3448.7316787822242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91" t="s">
        <v>88</v>
      </c>
      <c r="B91" s="192"/>
      <c r="C91" s="192"/>
      <c r="D91" s="192"/>
      <c r="E91" s="192"/>
      <c r="F91" s="192"/>
      <c r="G91" s="192"/>
      <c r="H91" s="192"/>
      <c r="I91" s="19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49" t="s">
        <v>89</v>
      </c>
      <c r="B92" s="250"/>
      <c r="C92" s="250"/>
      <c r="D92" s="250"/>
      <c r="E92" s="250"/>
      <c r="F92" s="250"/>
      <c r="G92" s="250"/>
      <c r="H92" s="250"/>
      <c r="I92" s="25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33" t="s">
        <v>21</v>
      </c>
      <c r="B93" s="234"/>
      <c r="C93" s="234"/>
      <c r="D93" s="234"/>
      <c r="E93" s="234"/>
      <c r="F93" s="234"/>
      <c r="G93" s="234"/>
      <c r="H93" s="234" t="s">
        <v>67</v>
      </c>
      <c r="I93" s="23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21" t="s">
        <v>45</v>
      </c>
      <c r="B94" s="222"/>
      <c r="C94" s="222"/>
      <c r="D94" s="222"/>
      <c r="E94" s="222"/>
      <c r="F94" s="222"/>
      <c r="G94" s="222"/>
      <c r="H94" s="75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223" t="s">
        <v>90</v>
      </c>
      <c r="C95" s="223"/>
      <c r="D95" s="223"/>
      <c r="E95" s="223"/>
      <c r="F95" s="223"/>
      <c r="G95" s="223"/>
      <c r="H95" s="12">
        <v>9.2999999999999992E-3</v>
      </c>
      <c r="I95" s="59">
        <f>H95*I90</f>
        <v>32.073204612674679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223" t="s">
        <v>91</v>
      </c>
      <c r="C96" s="223"/>
      <c r="D96" s="223"/>
      <c r="E96" s="223"/>
      <c r="F96" s="223"/>
      <c r="G96" s="223"/>
      <c r="H96" s="12">
        <v>2.8E-3</v>
      </c>
      <c r="I96" s="59">
        <f>H96*I90</f>
        <v>9.6564487005902269</v>
      </c>
    </row>
    <row r="97" spans="1:9" x14ac:dyDescent="0.25">
      <c r="A97" s="56" t="s">
        <v>3</v>
      </c>
      <c r="B97" s="223" t="s">
        <v>92</v>
      </c>
      <c r="C97" s="223"/>
      <c r="D97" s="223"/>
      <c r="E97" s="223"/>
      <c r="F97" s="223"/>
      <c r="G97" s="223"/>
      <c r="H97" s="12">
        <v>2.0000000000000001E-4</v>
      </c>
      <c r="I97" s="59">
        <f>H97*I90</f>
        <v>0.68974633575644484</v>
      </c>
    </row>
    <row r="98" spans="1:9" x14ac:dyDescent="0.25">
      <c r="A98" s="56" t="s">
        <v>5</v>
      </c>
      <c r="B98" s="223" t="s">
        <v>93</v>
      </c>
      <c r="C98" s="223"/>
      <c r="D98" s="223"/>
      <c r="E98" s="223"/>
      <c r="F98" s="223"/>
      <c r="G98" s="223"/>
      <c r="H98" s="12">
        <v>3.3E-3</v>
      </c>
      <c r="I98" s="59">
        <f>H98*I90</f>
        <v>11.380814539981341</v>
      </c>
    </row>
    <row r="99" spans="1:9" x14ac:dyDescent="0.25">
      <c r="A99" s="56" t="s">
        <v>27</v>
      </c>
      <c r="B99" s="223" t="s">
        <v>94</v>
      </c>
      <c r="C99" s="223"/>
      <c r="D99" s="223"/>
      <c r="E99" s="223"/>
      <c r="F99" s="223"/>
      <c r="G99" s="223"/>
      <c r="H99" s="12">
        <v>6.9999999999999999E-4</v>
      </c>
      <c r="I99" s="59">
        <f>H99*I90</f>
        <v>2.4141121751475567</v>
      </c>
    </row>
    <row r="100" spans="1:9" x14ac:dyDescent="0.25">
      <c r="A100" s="56" t="s">
        <v>28</v>
      </c>
      <c r="B100" s="223" t="s">
        <v>59</v>
      </c>
      <c r="C100" s="223"/>
      <c r="D100" s="223"/>
      <c r="E100" s="223"/>
      <c r="F100" s="223"/>
      <c r="G100" s="223"/>
      <c r="H100" s="12">
        <v>4.1999999999999997E-3</v>
      </c>
      <c r="I100" s="59">
        <f>H100*I90</f>
        <v>14.484673050885341</v>
      </c>
    </row>
    <row r="101" spans="1:9" x14ac:dyDescent="0.25">
      <c r="A101" s="217" t="s">
        <v>62</v>
      </c>
      <c r="B101" s="218"/>
      <c r="C101" s="218"/>
      <c r="D101" s="218"/>
      <c r="E101" s="218"/>
      <c r="F101" s="218"/>
      <c r="G101" s="218"/>
      <c r="H101" s="17">
        <f>SUM(H95:H100)</f>
        <v>2.0499999999999997E-2</v>
      </c>
      <c r="I101" s="60">
        <f>SUM(I95:I100)</f>
        <v>70.698999415035587</v>
      </c>
    </row>
    <row r="102" spans="1:9" x14ac:dyDescent="0.25">
      <c r="A102" s="252"/>
      <c r="B102" s="253"/>
      <c r="C102" s="253"/>
      <c r="D102" s="253"/>
      <c r="E102" s="253"/>
      <c r="F102" s="253"/>
      <c r="G102" s="253"/>
      <c r="H102" s="253"/>
      <c r="I102" s="254"/>
    </row>
    <row r="103" spans="1:9" x14ac:dyDescent="0.25">
      <c r="A103" s="230" t="s">
        <v>95</v>
      </c>
      <c r="B103" s="231"/>
      <c r="C103" s="231"/>
      <c r="D103" s="231"/>
      <c r="E103" s="231"/>
      <c r="F103" s="231"/>
      <c r="G103" s="231"/>
      <c r="H103" s="231"/>
      <c r="I103" s="232"/>
    </row>
    <row r="104" spans="1:9" x14ac:dyDescent="0.25">
      <c r="A104" s="233" t="s">
        <v>21</v>
      </c>
      <c r="B104" s="234"/>
      <c r="C104" s="234"/>
      <c r="D104" s="234"/>
      <c r="E104" s="234"/>
      <c r="F104" s="234"/>
      <c r="G104" s="234"/>
      <c r="H104" s="234" t="s">
        <v>67</v>
      </c>
      <c r="I104" s="235"/>
    </row>
    <row r="105" spans="1:9" x14ac:dyDescent="0.25">
      <c r="A105" s="221" t="s">
        <v>96</v>
      </c>
      <c r="B105" s="222"/>
      <c r="C105" s="222"/>
      <c r="D105" s="222"/>
      <c r="E105" s="222"/>
      <c r="F105" s="222"/>
      <c r="G105" s="222"/>
      <c r="H105" s="75" t="s">
        <v>9</v>
      </c>
      <c r="I105" s="58" t="s">
        <v>24</v>
      </c>
    </row>
    <row r="106" spans="1:9" s="2" customFormat="1" x14ac:dyDescent="0.25">
      <c r="A106" s="54" t="s">
        <v>0</v>
      </c>
      <c r="B106" s="166" t="s">
        <v>97</v>
      </c>
      <c r="C106" s="166"/>
      <c r="D106" s="166"/>
      <c r="E106" s="166"/>
      <c r="F106" s="166"/>
      <c r="G106" s="166"/>
      <c r="H106" s="5" t="s">
        <v>116</v>
      </c>
      <c r="I106" s="64">
        <v>0</v>
      </c>
    </row>
    <row r="107" spans="1:9" x14ac:dyDescent="0.25">
      <c r="A107" s="217" t="s">
        <v>62</v>
      </c>
      <c r="B107" s="218"/>
      <c r="C107" s="218"/>
      <c r="D107" s="218"/>
      <c r="E107" s="218"/>
      <c r="F107" s="218"/>
      <c r="G107" s="218"/>
      <c r="H107" s="75"/>
      <c r="I107" s="60">
        <f>SUM(I106)</f>
        <v>0</v>
      </c>
    </row>
    <row r="108" spans="1:9" x14ac:dyDescent="0.25">
      <c r="A108" s="252"/>
      <c r="B108" s="253"/>
      <c r="C108" s="253"/>
      <c r="D108" s="253"/>
      <c r="E108" s="253"/>
      <c r="F108" s="253"/>
      <c r="G108" s="253"/>
      <c r="H108" s="253"/>
      <c r="I108" s="254"/>
    </row>
    <row r="109" spans="1:9" x14ac:dyDescent="0.25">
      <c r="A109" s="230" t="s">
        <v>139</v>
      </c>
      <c r="B109" s="231"/>
      <c r="C109" s="231"/>
      <c r="D109" s="231"/>
      <c r="E109" s="231"/>
      <c r="F109" s="231"/>
      <c r="G109" s="231"/>
      <c r="H109" s="231"/>
      <c r="I109" s="232"/>
    </row>
    <row r="110" spans="1:9" x14ac:dyDescent="0.25">
      <c r="A110" s="217" t="s">
        <v>21</v>
      </c>
      <c r="B110" s="218"/>
      <c r="C110" s="218"/>
      <c r="D110" s="218"/>
      <c r="E110" s="218"/>
      <c r="F110" s="218"/>
      <c r="G110" s="218"/>
      <c r="H110" s="234" t="s">
        <v>67</v>
      </c>
      <c r="I110" s="235"/>
    </row>
    <row r="111" spans="1:9" x14ac:dyDescent="0.25">
      <c r="A111" s="221" t="s">
        <v>45</v>
      </c>
      <c r="B111" s="222"/>
      <c r="C111" s="222"/>
      <c r="D111" s="222"/>
      <c r="E111" s="222"/>
      <c r="F111" s="222"/>
      <c r="G111" s="222"/>
      <c r="H111" s="75" t="s">
        <v>9</v>
      </c>
      <c r="I111" s="58" t="s">
        <v>24</v>
      </c>
    </row>
    <row r="112" spans="1:9" x14ac:dyDescent="0.25">
      <c r="A112" s="56" t="s">
        <v>37</v>
      </c>
      <c r="B112" s="184" t="s">
        <v>98</v>
      </c>
      <c r="C112" s="185"/>
      <c r="D112" s="185"/>
      <c r="E112" s="185"/>
      <c r="F112" s="185"/>
      <c r="G112" s="186"/>
      <c r="H112" s="16">
        <f>H101</f>
        <v>2.0499999999999997E-2</v>
      </c>
      <c r="I112" s="65">
        <f>I101</f>
        <v>70.698999415035587</v>
      </c>
    </row>
    <row r="113" spans="1:32" x14ac:dyDescent="0.25">
      <c r="A113" s="56" t="s">
        <v>38</v>
      </c>
      <c r="B113" s="184" t="s">
        <v>52</v>
      </c>
      <c r="C113" s="185"/>
      <c r="D113" s="185"/>
      <c r="E113" s="185"/>
      <c r="F113" s="185"/>
      <c r="G113" s="186"/>
      <c r="H113" s="11"/>
      <c r="I113" s="65">
        <f>I107</f>
        <v>0</v>
      </c>
    </row>
    <row r="114" spans="1:32" x14ac:dyDescent="0.25">
      <c r="A114" s="210" t="s">
        <v>62</v>
      </c>
      <c r="B114" s="211"/>
      <c r="C114" s="211"/>
      <c r="D114" s="211"/>
      <c r="E114" s="211"/>
      <c r="F114" s="211"/>
      <c r="G114" s="212"/>
      <c r="H114" s="75"/>
      <c r="I114" s="66">
        <f>SUM(I112:I113)</f>
        <v>70.698999415035587</v>
      </c>
    </row>
    <row r="115" spans="1:32" ht="16.5" thickBot="1" x14ac:dyDescent="0.3">
      <c r="A115" s="255"/>
      <c r="B115" s="256"/>
      <c r="C115" s="256"/>
      <c r="D115" s="256"/>
      <c r="E115" s="256"/>
      <c r="F115" s="256"/>
      <c r="G115" s="256"/>
      <c r="H115" s="256"/>
      <c r="I115" s="257"/>
    </row>
    <row r="116" spans="1:32" ht="16.5" thickBot="1" x14ac:dyDescent="0.3">
      <c r="A116" s="191" t="s">
        <v>99</v>
      </c>
      <c r="B116" s="192"/>
      <c r="C116" s="192"/>
      <c r="D116" s="192"/>
      <c r="E116" s="192"/>
      <c r="F116" s="192"/>
      <c r="G116" s="192"/>
      <c r="H116" s="192"/>
      <c r="I116" s="193"/>
    </row>
    <row r="117" spans="1:32" x14ac:dyDescent="0.25">
      <c r="A117" s="181" t="s">
        <v>21</v>
      </c>
      <c r="B117" s="182"/>
      <c r="C117" s="182"/>
      <c r="D117" s="182"/>
      <c r="E117" s="182"/>
      <c r="F117" s="182"/>
      <c r="G117" s="182"/>
      <c r="H117" s="182" t="s">
        <v>67</v>
      </c>
      <c r="I117" s="183"/>
    </row>
    <row r="118" spans="1:32" x14ac:dyDescent="0.25">
      <c r="A118" s="56" t="s">
        <v>0</v>
      </c>
      <c r="B118" s="223" t="s">
        <v>58</v>
      </c>
      <c r="C118" s="223"/>
      <c r="D118" s="223"/>
      <c r="E118" s="223"/>
      <c r="F118" s="223"/>
      <c r="G118" s="223"/>
      <c r="H118" s="236"/>
      <c r="I118" s="237"/>
    </row>
    <row r="119" spans="1:32" x14ac:dyDescent="0.25">
      <c r="A119" s="56" t="s">
        <v>1</v>
      </c>
      <c r="B119" s="223" t="s">
        <v>100</v>
      </c>
      <c r="C119" s="223"/>
      <c r="D119" s="223"/>
      <c r="E119" s="223"/>
      <c r="F119" s="223"/>
      <c r="G119" s="223"/>
      <c r="H119" s="236"/>
      <c r="I119" s="237"/>
    </row>
    <row r="120" spans="1:32" x14ac:dyDescent="0.25">
      <c r="A120" s="56" t="s">
        <v>3</v>
      </c>
      <c r="B120" s="223" t="s">
        <v>101</v>
      </c>
      <c r="C120" s="223"/>
      <c r="D120" s="223"/>
      <c r="E120" s="223"/>
      <c r="F120" s="223"/>
      <c r="G120" s="223"/>
      <c r="H120" s="236"/>
      <c r="I120" s="237"/>
    </row>
    <row r="121" spans="1:32" x14ac:dyDescent="0.25">
      <c r="A121" s="56" t="s">
        <v>5</v>
      </c>
      <c r="B121" s="223" t="s">
        <v>171</v>
      </c>
      <c r="C121" s="223"/>
      <c r="D121" s="223"/>
      <c r="E121" s="223"/>
      <c r="F121" s="223"/>
      <c r="G121" s="223"/>
      <c r="H121" s="236"/>
      <c r="I121" s="237"/>
    </row>
    <row r="122" spans="1:32" x14ac:dyDescent="0.25">
      <c r="A122" s="210" t="s">
        <v>62</v>
      </c>
      <c r="B122" s="211"/>
      <c r="C122" s="211"/>
      <c r="D122" s="211"/>
      <c r="E122" s="211"/>
      <c r="F122" s="211"/>
      <c r="G122" s="212"/>
      <c r="H122" s="219">
        <f>SUM(H118:I121)</f>
        <v>0</v>
      </c>
      <c r="I122" s="220"/>
    </row>
    <row r="123" spans="1:32" x14ac:dyDescent="0.25">
      <c r="A123" s="79"/>
      <c r="B123" s="211"/>
      <c r="C123" s="211"/>
      <c r="D123" s="211"/>
      <c r="E123" s="211"/>
      <c r="F123" s="211"/>
      <c r="G123" s="211"/>
      <c r="H123" s="211"/>
      <c r="I123" s="214"/>
    </row>
    <row r="124" spans="1:32" s="18" customFormat="1" ht="16.5" thickBot="1" x14ac:dyDescent="0.3">
      <c r="A124" s="247" t="s">
        <v>134</v>
      </c>
      <c r="B124" s="248"/>
      <c r="C124" s="248"/>
      <c r="D124" s="248"/>
      <c r="E124" s="248"/>
      <c r="F124" s="248"/>
      <c r="G124" s="248"/>
      <c r="H124" s="80"/>
      <c r="I124" s="81">
        <f>$I$88+$I$77+$H$38+$I$114+$H$122</f>
        <v>3519.43067819726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91" t="s">
        <v>102</v>
      </c>
      <c r="B125" s="192"/>
      <c r="C125" s="192"/>
      <c r="D125" s="192"/>
      <c r="E125" s="192"/>
      <c r="F125" s="192"/>
      <c r="G125" s="192"/>
      <c r="H125" s="192"/>
      <c r="I125" s="193"/>
    </row>
    <row r="126" spans="1:32" x14ac:dyDescent="0.25">
      <c r="A126" s="306" t="s">
        <v>21</v>
      </c>
      <c r="B126" s="150"/>
      <c r="C126" s="150"/>
      <c r="D126" s="150"/>
      <c r="E126" s="150"/>
      <c r="F126" s="150"/>
      <c r="G126" s="150"/>
      <c r="H126" s="150" t="s">
        <v>67</v>
      </c>
      <c r="I126" s="151"/>
    </row>
    <row r="127" spans="1:32" x14ac:dyDescent="0.25">
      <c r="A127" s="138" t="s">
        <v>45</v>
      </c>
      <c r="B127" s="139"/>
      <c r="C127" s="139"/>
      <c r="D127" s="139"/>
      <c r="E127" s="139"/>
      <c r="F127" s="139"/>
      <c r="G127" s="139"/>
      <c r="H127" s="19" t="s">
        <v>9</v>
      </c>
      <c r="I127" s="69" t="s">
        <v>24</v>
      </c>
    </row>
    <row r="128" spans="1:32" x14ac:dyDescent="0.25">
      <c r="A128" s="70" t="s">
        <v>0</v>
      </c>
      <c r="B128" s="273" t="s">
        <v>103</v>
      </c>
      <c r="C128" s="274"/>
      <c r="D128" s="274"/>
      <c r="E128" s="274"/>
      <c r="F128" s="274"/>
      <c r="G128" s="275"/>
      <c r="H128" s="14">
        <v>9.4000000000000004E-3</v>
      </c>
      <c r="I128" s="76">
        <f>H128*$I$124</f>
        <v>33.082648375054248</v>
      </c>
    </row>
    <row r="129" spans="1:32" x14ac:dyDescent="0.25">
      <c r="A129" s="70" t="s">
        <v>1</v>
      </c>
      <c r="B129" s="273" t="s">
        <v>17</v>
      </c>
      <c r="C129" s="274"/>
      <c r="D129" s="274"/>
      <c r="E129" s="274"/>
      <c r="F129" s="274"/>
      <c r="G129" s="275"/>
      <c r="H129" s="14">
        <v>0.01</v>
      </c>
      <c r="I129" s="76">
        <f>H129*($I$128+$I$124)</f>
        <v>35.525133265723142</v>
      </c>
    </row>
    <row r="130" spans="1:32" x14ac:dyDescent="0.25">
      <c r="A130" s="71" t="s">
        <v>3</v>
      </c>
      <c r="B130" s="273" t="s">
        <v>127</v>
      </c>
      <c r="C130" s="281"/>
      <c r="D130" s="281"/>
      <c r="E130" s="281"/>
      <c r="F130" s="281"/>
      <c r="G130" s="282"/>
      <c r="H130" s="14">
        <v>3.6700000000000003E-2</v>
      </c>
      <c r="I130" s="72">
        <f>(SUM($I$124+$I$128+$I$129)*H130)/(100%-(SUM($H$130:$H$132)))</f>
        <v>145.45566273727601</v>
      </c>
    </row>
    <row r="131" spans="1:32" x14ac:dyDescent="0.25">
      <c r="A131" s="71"/>
      <c r="B131" s="300" t="s">
        <v>126</v>
      </c>
      <c r="C131" s="301"/>
      <c r="D131" s="301"/>
      <c r="E131" s="301"/>
      <c r="F131" s="301"/>
      <c r="G131" s="302"/>
      <c r="H131" s="20">
        <v>8.0000000000000002E-3</v>
      </c>
      <c r="I131" s="72">
        <f>(SUM($I$124+$I$128+$I$129)*H131)/(100%-(SUM($H$130:$H$132)))</f>
        <v>31.706956454992046</v>
      </c>
    </row>
    <row r="132" spans="1:32" x14ac:dyDescent="0.25">
      <c r="A132" s="71" t="s">
        <v>5</v>
      </c>
      <c r="B132" s="303" t="s">
        <v>125</v>
      </c>
      <c r="C132" s="304"/>
      <c r="D132" s="304"/>
      <c r="E132" s="304"/>
      <c r="F132" s="304"/>
      <c r="G132" s="305"/>
      <c r="H132" s="21">
        <v>0.05</v>
      </c>
      <c r="I132" s="72">
        <f>(SUM($I$124+$I$128+$I$129)*H132)/(100%-(SUM($H$130:$H$132)))</f>
        <v>198.16847784370029</v>
      </c>
    </row>
    <row r="133" spans="1:32" x14ac:dyDescent="0.25">
      <c r="A133" s="217" t="s">
        <v>62</v>
      </c>
      <c r="B133" s="218"/>
      <c r="C133" s="218"/>
      <c r="D133" s="218"/>
      <c r="E133" s="218"/>
      <c r="F133" s="218"/>
      <c r="G133" s="218"/>
      <c r="H133" s="22">
        <f>SUM(H128:H132)</f>
        <v>0.11410000000000001</v>
      </c>
      <c r="I133" s="73">
        <f>SUM(I128:I132)</f>
        <v>443.93887867674573</v>
      </c>
    </row>
    <row r="134" spans="1:32" ht="16.5" thickBot="1" x14ac:dyDescent="0.3">
      <c r="A134" s="266" t="s">
        <v>135</v>
      </c>
      <c r="B134" s="267"/>
      <c r="C134" s="267"/>
      <c r="D134" s="267"/>
      <c r="E134" s="267"/>
      <c r="F134" s="267"/>
      <c r="G134" s="268"/>
      <c r="H134" s="82">
        <f>(H128+100%)*(H129+100%)/(100%-(SUM(H130:H132)))-100%</f>
        <v>0.12613940130343537</v>
      </c>
      <c r="I134" s="83">
        <f>H134*SUM($I$124)</f>
        <v>443.9388786767459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269" t="s">
        <v>104</v>
      </c>
      <c r="B135" s="270"/>
      <c r="C135" s="270"/>
      <c r="D135" s="270"/>
      <c r="E135" s="270"/>
      <c r="F135" s="270"/>
      <c r="G135" s="270"/>
      <c r="H135" s="270"/>
      <c r="I135" s="271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272" t="s">
        <v>21</v>
      </c>
      <c r="B137" s="158"/>
      <c r="C137" s="158"/>
      <c r="D137" s="158"/>
      <c r="E137" s="158"/>
      <c r="F137" s="158"/>
      <c r="G137" s="158"/>
      <c r="H137" s="158" t="s">
        <v>67</v>
      </c>
      <c r="I137" s="159"/>
    </row>
    <row r="138" spans="1:32" x14ac:dyDescent="0.25">
      <c r="A138" s="74" t="s">
        <v>0</v>
      </c>
      <c r="B138" s="261" t="s">
        <v>106</v>
      </c>
      <c r="C138" s="262"/>
      <c r="D138" s="262"/>
      <c r="E138" s="262"/>
      <c r="F138" s="262"/>
      <c r="G138" s="263"/>
      <c r="H138" s="264">
        <f>H38</f>
        <v>1645.22</v>
      </c>
      <c r="I138" s="265"/>
    </row>
    <row r="139" spans="1:32" x14ac:dyDescent="0.25">
      <c r="A139" s="74" t="s">
        <v>1</v>
      </c>
      <c r="B139" s="261" t="s">
        <v>107</v>
      </c>
      <c r="C139" s="262"/>
      <c r="D139" s="262"/>
      <c r="E139" s="262"/>
      <c r="F139" s="262"/>
      <c r="G139" s="263"/>
      <c r="H139" s="264">
        <f>I77</f>
        <v>1694.1293758101122</v>
      </c>
      <c r="I139" s="265"/>
    </row>
    <row r="140" spans="1:32" x14ac:dyDescent="0.25">
      <c r="A140" s="74" t="s">
        <v>3</v>
      </c>
      <c r="B140" s="261" t="s">
        <v>108</v>
      </c>
      <c r="C140" s="262"/>
      <c r="D140" s="262"/>
      <c r="E140" s="262"/>
      <c r="F140" s="262"/>
      <c r="G140" s="263"/>
      <c r="H140" s="264">
        <f>I88</f>
        <v>109.38230297211199</v>
      </c>
      <c r="I140" s="265"/>
    </row>
    <row r="141" spans="1:32" x14ac:dyDescent="0.25">
      <c r="A141" s="74" t="s">
        <v>5</v>
      </c>
      <c r="B141" s="261" t="s">
        <v>109</v>
      </c>
      <c r="C141" s="262"/>
      <c r="D141" s="262"/>
      <c r="E141" s="262"/>
      <c r="F141" s="262"/>
      <c r="G141" s="263"/>
      <c r="H141" s="264">
        <f>I114</f>
        <v>70.698999415035587</v>
      </c>
      <c r="I141" s="265"/>
    </row>
    <row r="142" spans="1:32" x14ac:dyDescent="0.25">
      <c r="A142" s="74" t="s">
        <v>27</v>
      </c>
      <c r="B142" s="261" t="s">
        <v>110</v>
      </c>
      <c r="C142" s="262"/>
      <c r="D142" s="262"/>
      <c r="E142" s="262"/>
      <c r="F142" s="262"/>
      <c r="G142" s="263"/>
      <c r="H142" s="264">
        <f>H122</f>
        <v>0</v>
      </c>
      <c r="I142" s="265"/>
    </row>
    <row r="143" spans="1:32" x14ac:dyDescent="0.25">
      <c r="A143" s="276" t="s">
        <v>117</v>
      </c>
      <c r="B143" s="277"/>
      <c r="C143" s="277"/>
      <c r="D143" s="277"/>
      <c r="E143" s="277"/>
      <c r="F143" s="277"/>
      <c r="G143" s="278"/>
      <c r="H143" s="279">
        <f>SUM(H138:I142)</f>
        <v>3519.43067819726</v>
      </c>
      <c r="I143" s="280"/>
    </row>
    <row r="144" spans="1:32" ht="16.5" thickBot="1" x14ac:dyDescent="0.3">
      <c r="A144" s="87" t="s">
        <v>28</v>
      </c>
      <c r="B144" s="258" t="s">
        <v>111</v>
      </c>
      <c r="C144" s="258"/>
      <c r="D144" s="258"/>
      <c r="E144" s="258"/>
      <c r="F144" s="258"/>
      <c r="G144" s="258"/>
      <c r="H144" s="259">
        <f>I133</f>
        <v>443.93887867674573</v>
      </c>
      <c r="I144" s="260"/>
    </row>
    <row r="145" spans="1:32" ht="16.5" thickBot="1" x14ac:dyDescent="0.3">
      <c r="A145" s="89" t="s">
        <v>31</v>
      </c>
      <c r="B145" s="130" t="s">
        <v>196</v>
      </c>
      <c r="C145" s="131"/>
      <c r="D145" s="131"/>
      <c r="E145" s="131"/>
      <c r="F145" s="131"/>
      <c r="G145" s="131"/>
      <c r="H145" s="298">
        <f>H143+H144</f>
        <v>3963.3695568740059</v>
      </c>
      <c r="I145" s="299"/>
    </row>
    <row r="146" spans="1:32" ht="16.5" thickBot="1" x14ac:dyDescent="0.3">
      <c r="A146" s="88" t="s">
        <v>32</v>
      </c>
      <c r="B146" s="290" t="s">
        <v>136</v>
      </c>
      <c r="C146" s="290"/>
      <c r="D146" s="290"/>
      <c r="E146" s="290"/>
      <c r="F146" s="290"/>
      <c r="G146" s="290"/>
      <c r="H146" s="286">
        <f>$E$26</f>
        <v>1</v>
      </c>
      <c r="I146" s="287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0" t="s">
        <v>137</v>
      </c>
      <c r="C147" s="131"/>
      <c r="D147" s="131"/>
      <c r="E147" s="131"/>
      <c r="F147" s="131"/>
      <c r="G147" s="131"/>
      <c r="H147" s="288">
        <f>$H$145*$H$146</f>
        <v>3963.3695568740059</v>
      </c>
      <c r="I147" s="289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283" t="s">
        <v>206</v>
      </c>
      <c r="C150" s="284"/>
      <c r="D150" s="285"/>
      <c r="F150" s="9" t="s">
        <v>197</v>
      </c>
      <c r="G150" s="36"/>
      <c r="H150" s="37">
        <f>H145</f>
        <v>3963.3695568740059</v>
      </c>
      <c r="I150" s="38"/>
    </row>
    <row r="151" spans="1:32" s="1" customFormat="1" x14ac:dyDescent="0.25">
      <c r="F151" s="9" t="s">
        <v>200</v>
      </c>
      <c r="G151" s="36"/>
      <c r="H151" s="37">
        <v>3893.55</v>
      </c>
    </row>
    <row r="152" spans="1:32" s="1" customFormat="1" x14ac:dyDescent="0.25">
      <c r="F152" s="10" t="s">
        <v>199</v>
      </c>
      <c r="G152" s="39"/>
      <c r="H152" s="40">
        <f>H150-H151</f>
        <v>69.819556874005684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B146:G146"/>
    <mergeCell ref="H146:I146"/>
    <mergeCell ref="B147:G147"/>
    <mergeCell ref="H147:I147"/>
    <mergeCell ref="B150:D150"/>
    <mergeCell ref="H22:I22"/>
    <mergeCell ref="A27:I27"/>
    <mergeCell ref="A28:I28"/>
    <mergeCell ref="A39:I39"/>
    <mergeCell ref="A40:I40"/>
    <mergeCell ref="A41:I41"/>
    <mergeCell ref="A47:I47"/>
    <mergeCell ref="A48:I48"/>
    <mergeCell ref="A60:I60"/>
    <mergeCell ref="B26:D26"/>
    <mergeCell ref="E26:G26"/>
    <mergeCell ref="H26:I26"/>
    <mergeCell ref="B24:D24"/>
    <mergeCell ref="E24:G24"/>
    <mergeCell ref="H24:I24"/>
    <mergeCell ref="B25:D25"/>
    <mergeCell ref="E25:G25"/>
    <mergeCell ref="H25:I25"/>
    <mergeCell ref="B31:G31"/>
    <mergeCell ref="A6:D6"/>
    <mergeCell ref="A7:D7"/>
    <mergeCell ref="A8:D8"/>
    <mergeCell ref="C1:I1"/>
    <mergeCell ref="C2:I2"/>
    <mergeCell ref="C3:I3"/>
    <mergeCell ref="C4:I4"/>
    <mergeCell ref="A5:I5"/>
    <mergeCell ref="E6:I6"/>
    <mergeCell ref="E7:I7"/>
    <mergeCell ref="E8:I8"/>
    <mergeCell ref="A12:D12"/>
    <mergeCell ref="A9:D9"/>
    <mergeCell ref="A10:D10"/>
    <mergeCell ref="A11:D11"/>
    <mergeCell ref="E9:I9"/>
    <mergeCell ref="E10:I10"/>
    <mergeCell ref="E11:I11"/>
    <mergeCell ref="E12:I12"/>
    <mergeCell ref="H13:I13"/>
    <mergeCell ref="H14:I14"/>
    <mergeCell ref="H15:I15"/>
    <mergeCell ref="H16:I16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31:I31"/>
    <mergeCell ref="B32:G32"/>
    <mergeCell ref="H32:I32"/>
    <mergeCell ref="A29:G29"/>
    <mergeCell ref="H29:I29"/>
    <mergeCell ref="B30:G30"/>
    <mergeCell ref="H30:I30"/>
    <mergeCell ref="B35:G35"/>
    <mergeCell ref="H35:I35"/>
    <mergeCell ref="B36:G36"/>
    <mergeCell ref="H36:I36"/>
    <mergeCell ref="B33:G33"/>
    <mergeCell ref="H33:I33"/>
    <mergeCell ref="B34:G34"/>
    <mergeCell ref="H34:I34"/>
    <mergeCell ref="A42:G42"/>
    <mergeCell ref="H42:I42"/>
    <mergeCell ref="B37:G37"/>
    <mergeCell ref="H37:I37"/>
    <mergeCell ref="A38:G38"/>
    <mergeCell ref="H38:I38"/>
    <mergeCell ref="A49:G49"/>
    <mergeCell ref="H49:I49"/>
    <mergeCell ref="A50:G50"/>
    <mergeCell ref="B51:G51"/>
    <mergeCell ref="B52:G52"/>
    <mergeCell ref="A43:G43"/>
    <mergeCell ref="B44:G44"/>
    <mergeCell ref="B45:G45"/>
    <mergeCell ref="A46:G46"/>
    <mergeCell ref="A59:G59"/>
    <mergeCell ref="A62:G62"/>
    <mergeCell ref="H62:I62"/>
    <mergeCell ref="B53:G53"/>
    <mergeCell ref="B54:G54"/>
    <mergeCell ref="B55:G55"/>
    <mergeCell ref="B56:G56"/>
    <mergeCell ref="B57:G57"/>
    <mergeCell ref="B58:G58"/>
    <mergeCell ref="A61:I61"/>
    <mergeCell ref="B65:G65"/>
    <mergeCell ref="H65:I65"/>
    <mergeCell ref="B66:G66"/>
    <mergeCell ref="H66:I66"/>
    <mergeCell ref="B63:G63"/>
    <mergeCell ref="H63:I63"/>
    <mergeCell ref="B64:G64"/>
    <mergeCell ref="H64:I64"/>
    <mergeCell ref="A69:G69"/>
    <mergeCell ref="H69:I69"/>
    <mergeCell ref="A72:G72"/>
    <mergeCell ref="H72:I72"/>
    <mergeCell ref="B67:G67"/>
    <mergeCell ref="H67:I67"/>
    <mergeCell ref="B68:G68"/>
    <mergeCell ref="H68:I68"/>
    <mergeCell ref="A70:I70"/>
    <mergeCell ref="A71:I71"/>
    <mergeCell ref="A80:G80"/>
    <mergeCell ref="H80:I80"/>
    <mergeCell ref="A81:G81"/>
    <mergeCell ref="B82:G82"/>
    <mergeCell ref="A73:G73"/>
    <mergeCell ref="B74:G74"/>
    <mergeCell ref="B75:G75"/>
    <mergeCell ref="B76:G76"/>
    <mergeCell ref="A77:G77"/>
    <mergeCell ref="A78:I78"/>
    <mergeCell ref="A79:I79"/>
    <mergeCell ref="A90:G90"/>
    <mergeCell ref="A93:G93"/>
    <mergeCell ref="H93:I93"/>
    <mergeCell ref="B83:G83"/>
    <mergeCell ref="B84:G84"/>
    <mergeCell ref="B85:G85"/>
    <mergeCell ref="B86:G86"/>
    <mergeCell ref="B87:G87"/>
    <mergeCell ref="A88:G88"/>
    <mergeCell ref="A91:I91"/>
    <mergeCell ref="A92:I92"/>
    <mergeCell ref="B100:G100"/>
    <mergeCell ref="A101:G101"/>
    <mergeCell ref="A104:G104"/>
    <mergeCell ref="H104:I104"/>
    <mergeCell ref="A94:G94"/>
    <mergeCell ref="B95:G95"/>
    <mergeCell ref="B96:G96"/>
    <mergeCell ref="B97:G97"/>
    <mergeCell ref="B98:G98"/>
    <mergeCell ref="B99:G99"/>
    <mergeCell ref="A102:I102"/>
    <mergeCell ref="A103:I103"/>
    <mergeCell ref="A111:G111"/>
    <mergeCell ref="B112:G112"/>
    <mergeCell ref="B113:G113"/>
    <mergeCell ref="A114:G114"/>
    <mergeCell ref="A105:G105"/>
    <mergeCell ref="B106:G106"/>
    <mergeCell ref="A107:G107"/>
    <mergeCell ref="A110:G110"/>
    <mergeCell ref="H110:I110"/>
    <mergeCell ref="A108:I108"/>
    <mergeCell ref="A109:I109"/>
    <mergeCell ref="A115:I115"/>
    <mergeCell ref="A116:I116"/>
    <mergeCell ref="B119:G119"/>
    <mergeCell ref="H119:I119"/>
    <mergeCell ref="B120:G120"/>
    <mergeCell ref="H120:I120"/>
    <mergeCell ref="A117:G117"/>
    <mergeCell ref="H117:I117"/>
    <mergeCell ref="B118:G118"/>
    <mergeCell ref="H118:I118"/>
    <mergeCell ref="A127:G127"/>
    <mergeCell ref="B132:G132"/>
    <mergeCell ref="A134:G134"/>
    <mergeCell ref="A135:I135"/>
    <mergeCell ref="A126:G126"/>
    <mergeCell ref="B121:G121"/>
    <mergeCell ref="H121:I121"/>
    <mergeCell ref="A122:G122"/>
    <mergeCell ref="H122:I122"/>
    <mergeCell ref="B123:I123"/>
    <mergeCell ref="A124:G124"/>
    <mergeCell ref="A125:I125"/>
    <mergeCell ref="H126:I126"/>
    <mergeCell ref="H137:I137"/>
    <mergeCell ref="B138:G138"/>
    <mergeCell ref="H138:I138"/>
    <mergeCell ref="A137:G137"/>
    <mergeCell ref="H143:I143"/>
    <mergeCell ref="A133:G133"/>
    <mergeCell ref="B128:G128"/>
    <mergeCell ref="B129:G129"/>
    <mergeCell ref="B130:G130"/>
    <mergeCell ref="B131:G131"/>
    <mergeCell ref="H144:I144"/>
    <mergeCell ref="B141:G141"/>
    <mergeCell ref="H141:I141"/>
    <mergeCell ref="H142:I142"/>
    <mergeCell ref="B142:G142"/>
    <mergeCell ref="A143:G143"/>
    <mergeCell ref="B144:G144"/>
    <mergeCell ref="B145:G145"/>
    <mergeCell ref="B139:G139"/>
    <mergeCell ref="H139:I139"/>
    <mergeCell ref="B140:G140"/>
    <mergeCell ref="H140:I140"/>
    <mergeCell ref="H145:I145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21" zoomScale="80" zoomScaleNormal="80" workbookViewId="0">
      <selection activeCell="M9" sqref="M9:M10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132" t="s">
        <v>19</v>
      </c>
      <c r="D1" s="133"/>
      <c r="E1" s="133"/>
      <c r="F1" s="133"/>
      <c r="G1" s="133"/>
      <c r="H1" s="133"/>
      <c r="I1" s="134"/>
    </row>
    <row r="2" spans="1:9" ht="19.5" customHeight="1" x14ac:dyDescent="0.25">
      <c r="A2" s="47"/>
      <c r="B2" s="4"/>
      <c r="C2" s="135" t="s">
        <v>118</v>
      </c>
      <c r="D2" s="136"/>
      <c r="E2" s="136"/>
      <c r="F2" s="136"/>
      <c r="G2" s="136"/>
      <c r="H2" s="136"/>
      <c r="I2" s="137"/>
    </row>
    <row r="3" spans="1:9" ht="19.5" customHeight="1" x14ac:dyDescent="0.25">
      <c r="A3" s="47"/>
      <c r="B3" s="4"/>
      <c r="C3" s="135" t="s">
        <v>131</v>
      </c>
      <c r="D3" s="136"/>
      <c r="E3" s="136"/>
      <c r="F3" s="136"/>
      <c r="G3" s="136"/>
      <c r="H3" s="136"/>
      <c r="I3" s="137"/>
    </row>
    <row r="4" spans="1:9" ht="19.5" customHeight="1" thickBot="1" x14ac:dyDescent="0.3">
      <c r="A4" s="47"/>
      <c r="B4" s="4"/>
      <c r="C4" s="152" t="s">
        <v>71</v>
      </c>
      <c r="D4" s="153"/>
      <c r="E4" s="153"/>
      <c r="F4" s="153"/>
      <c r="G4" s="153"/>
      <c r="H4" s="153"/>
      <c r="I4" s="154"/>
    </row>
    <row r="5" spans="1:9" ht="18" customHeight="1" thickBot="1" x14ac:dyDescent="0.3">
      <c r="A5" s="155" t="s">
        <v>70</v>
      </c>
      <c r="B5" s="156"/>
      <c r="C5" s="156"/>
      <c r="D5" s="156"/>
      <c r="E5" s="156"/>
      <c r="F5" s="156"/>
      <c r="G5" s="156"/>
      <c r="H5" s="156"/>
      <c r="I5" s="157"/>
    </row>
    <row r="6" spans="1:9" x14ac:dyDescent="0.25">
      <c r="A6" s="148" t="s">
        <v>39</v>
      </c>
      <c r="B6" s="149"/>
      <c r="C6" s="149"/>
      <c r="D6" s="149"/>
      <c r="E6" s="150" t="s">
        <v>202</v>
      </c>
      <c r="F6" s="150"/>
      <c r="G6" s="150"/>
      <c r="H6" s="150"/>
      <c r="I6" s="151"/>
    </row>
    <row r="7" spans="1:9" x14ac:dyDescent="0.25">
      <c r="A7" s="142" t="s">
        <v>54</v>
      </c>
      <c r="B7" s="143"/>
      <c r="C7" s="143"/>
      <c r="D7" s="143"/>
      <c r="E7" s="144" t="s">
        <v>115</v>
      </c>
      <c r="F7" s="144"/>
      <c r="G7" s="144"/>
      <c r="H7" s="144"/>
      <c r="I7" s="145"/>
    </row>
    <row r="8" spans="1:9" x14ac:dyDescent="0.25">
      <c r="A8" s="138" t="s">
        <v>30</v>
      </c>
      <c r="B8" s="139"/>
      <c r="C8" s="139"/>
      <c r="D8" s="139"/>
      <c r="E8" s="140" t="s">
        <v>113</v>
      </c>
      <c r="F8" s="140"/>
      <c r="G8" s="140"/>
      <c r="H8" s="140"/>
      <c r="I8" s="141"/>
    </row>
    <row r="9" spans="1:9" x14ac:dyDescent="0.25">
      <c r="A9" s="142" t="s">
        <v>129</v>
      </c>
      <c r="B9" s="143"/>
      <c r="C9" s="143"/>
      <c r="D9" s="143"/>
      <c r="E9" s="144" t="s">
        <v>165</v>
      </c>
      <c r="F9" s="144"/>
      <c r="G9" s="144"/>
      <c r="H9" s="144"/>
      <c r="I9" s="145"/>
    </row>
    <row r="10" spans="1:9" x14ac:dyDescent="0.25">
      <c r="A10" s="138" t="s">
        <v>50</v>
      </c>
      <c r="B10" s="139"/>
      <c r="C10" s="139"/>
      <c r="D10" s="139"/>
      <c r="E10" s="146" t="s">
        <v>116</v>
      </c>
      <c r="F10" s="146"/>
      <c r="G10" s="146"/>
      <c r="H10" s="146"/>
      <c r="I10" s="147"/>
    </row>
    <row r="11" spans="1:9" x14ac:dyDescent="0.25">
      <c r="A11" s="142" t="s">
        <v>53</v>
      </c>
      <c r="B11" s="143"/>
      <c r="C11" s="143"/>
      <c r="D11" s="143"/>
      <c r="E11" s="144" t="s">
        <v>116</v>
      </c>
      <c r="F11" s="144"/>
      <c r="G11" s="144"/>
      <c r="H11" s="144"/>
      <c r="I11" s="145"/>
    </row>
    <row r="12" spans="1:9" x14ac:dyDescent="0.25">
      <c r="A12" s="138" t="s">
        <v>55</v>
      </c>
      <c r="B12" s="139"/>
      <c r="C12" s="139"/>
      <c r="D12" s="139"/>
      <c r="E12" s="158" t="s">
        <v>112</v>
      </c>
      <c r="F12" s="158"/>
      <c r="G12" s="158"/>
      <c r="H12" s="158"/>
      <c r="I12" s="159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291" t="s">
        <v>116</v>
      </c>
      <c r="I13" s="292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293" t="s">
        <v>116</v>
      </c>
      <c r="I14" s="294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295" t="s">
        <v>33</v>
      </c>
      <c r="I15" s="292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296" t="s">
        <v>203</v>
      </c>
      <c r="I16" s="297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175" t="s">
        <v>23</v>
      </c>
      <c r="C18" s="175"/>
      <c r="D18" s="175"/>
      <c r="E18" s="175"/>
      <c r="F18" s="175"/>
      <c r="G18" s="175"/>
      <c r="H18" s="176" t="s">
        <v>40</v>
      </c>
      <c r="I18" s="177"/>
    </row>
    <row r="19" spans="1:10" x14ac:dyDescent="0.25">
      <c r="A19" s="74" t="s">
        <v>1</v>
      </c>
      <c r="B19" s="178" t="s">
        <v>44</v>
      </c>
      <c r="C19" s="178"/>
      <c r="D19" s="178"/>
      <c r="E19" s="178"/>
      <c r="F19" s="178"/>
      <c r="G19" s="178"/>
      <c r="H19" s="179" t="s">
        <v>122</v>
      </c>
      <c r="I19" s="180"/>
    </row>
    <row r="20" spans="1:10" x14ac:dyDescent="0.25">
      <c r="A20" s="54" t="s">
        <v>3</v>
      </c>
      <c r="B20" s="166" t="s">
        <v>130</v>
      </c>
      <c r="C20" s="166"/>
      <c r="D20" s="166"/>
      <c r="E20" s="166"/>
      <c r="F20" s="166"/>
      <c r="G20" s="166"/>
      <c r="H20" s="167">
        <v>1621</v>
      </c>
      <c r="I20" s="168"/>
    </row>
    <row r="21" spans="1:10" x14ac:dyDescent="0.25">
      <c r="A21" s="55" t="s">
        <v>5</v>
      </c>
      <c r="B21" s="169" t="s">
        <v>46</v>
      </c>
      <c r="C21" s="170"/>
      <c r="D21" s="170"/>
      <c r="E21" s="170"/>
      <c r="F21" s="170"/>
      <c r="G21" s="170"/>
      <c r="H21" s="171">
        <v>1659.47</v>
      </c>
      <c r="I21" s="172"/>
      <c r="J21" s="117"/>
    </row>
    <row r="22" spans="1:10" x14ac:dyDescent="0.25">
      <c r="A22" s="52" t="s">
        <v>27</v>
      </c>
      <c r="B22" s="175" t="s">
        <v>6</v>
      </c>
      <c r="C22" s="175"/>
      <c r="D22" s="175"/>
      <c r="E22" s="175"/>
      <c r="F22" s="175"/>
      <c r="G22" s="175"/>
      <c r="H22" s="173">
        <v>46023</v>
      </c>
      <c r="I22" s="174"/>
    </row>
    <row r="23" spans="1:10" x14ac:dyDescent="0.25">
      <c r="A23" s="53" t="s">
        <v>28</v>
      </c>
      <c r="B23" s="160" t="s">
        <v>29</v>
      </c>
      <c r="C23" s="160"/>
      <c r="D23" s="160"/>
      <c r="E23" s="160" t="s">
        <v>132</v>
      </c>
      <c r="F23" s="160"/>
      <c r="G23" s="160"/>
      <c r="H23" s="160" t="s">
        <v>51</v>
      </c>
      <c r="I23" s="161"/>
    </row>
    <row r="24" spans="1:10" x14ac:dyDescent="0.25">
      <c r="A24" s="52" t="s">
        <v>31</v>
      </c>
      <c r="B24" s="162">
        <v>0.06</v>
      </c>
      <c r="C24" s="162"/>
      <c r="D24" s="162"/>
      <c r="E24" s="163">
        <v>44</v>
      </c>
      <c r="F24" s="163"/>
      <c r="G24" s="163"/>
      <c r="H24" s="164">
        <v>4</v>
      </c>
      <c r="I24" s="165"/>
    </row>
    <row r="25" spans="1:10" x14ac:dyDescent="0.25">
      <c r="A25" s="53" t="s">
        <v>32</v>
      </c>
      <c r="B25" s="160" t="s">
        <v>49</v>
      </c>
      <c r="C25" s="160"/>
      <c r="D25" s="160"/>
      <c r="E25" s="160" t="s">
        <v>47</v>
      </c>
      <c r="F25" s="160"/>
      <c r="G25" s="160"/>
      <c r="H25" s="189" t="s">
        <v>48</v>
      </c>
      <c r="I25" s="190"/>
    </row>
    <row r="26" spans="1:10" x14ac:dyDescent="0.25">
      <c r="A26" s="52" t="s">
        <v>34</v>
      </c>
      <c r="B26" s="163" t="s">
        <v>18</v>
      </c>
      <c r="C26" s="163"/>
      <c r="D26" s="163"/>
      <c r="E26" s="163">
        <v>1</v>
      </c>
      <c r="F26" s="163"/>
      <c r="G26" s="163"/>
      <c r="H26" s="194">
        <v>1</v>
      </c>
      <c r="I26" s="195"/>
    </row>
    <row r="27" spans="1:10" ht="16.5" thickBot="1" x14ac:dyDescent="0.3">
      <c r="A27" s="196"/>
      <c r="B27" s="197"/>
      <c r="C27" s="197"/>
      <c r="D27" s="197"/>
      <c r="E27" s="197"/>
      <c r="F27" s="197"/>
      <c r="G27" s="197"/>
      <c r="H27" s="197"/>
      <c r="I27" s="198"/>
    </row>
    <row r="28" spans="1:10" ht="16.5" thickBot="1" x14ac:dyDescent="0.3">
      <c r="A28" s="191" t="s">
        <v>72</v>
      </c>
      <c r="B28" s="192"/>
      <c r="C28" s="192"/>
      <c r="D28" s="192"/>
      <c r="E28" s="192"/>
      <c r="F28" s="192"/>
      <c r="G28" s="192"/>
      <c r="H28" s="192"/>
      <c r="I28" s="193"/>
    </row>
    <row r="29" spans="1:10" x14ac:dyDescent="0.25">
      <c r="A29" s="181" t="s">
        <v>21</v>
      </c>
      <c r="B29" s="182"/>
      <c r="C29" s="182"/>
      <c r="D29" s="182"/>
      <c r="E29" s="182"/>
      <c r="F29" s="182"/>
      <c r="G29" s="182"/>
      <c r="H29" s="182" t="s">
        <v>67</v>
      </c>
      <c r="I29" s="183"/>
    </row>
    <row r="30" spans="1:10" x14ac:dyDescent="0.25">
      <c r="A30" s="56" t="s">
        <v>0</v>
      </c>
      <c r="B30" s="184" t="s">
        <v>7</v>
      </c>
      <c r="C30" s="185"/>
      <c r="D30" s="185"/>
      <c r="E30" s="185"/>
      <c r="F30" s="185"/>
      <c r="G30" s="186"/>
      <c r="H30" s="187">
        <f>H21</f>
        <v>1659.47</v>
      </c>
      <c r="I30" s="188"/>
    </row>
    <row r="31" spans="1:10" x14ac:dyDescent="0.25">
      <c r="A31" s="57" t="s">
        <v>1</v>
      </c>
      <c r="B31" s="199" t="s">
        <v>41</v>
      </c>
      <c r="C31" s="200"/>
      <c r="D31" s="200"/>
      <c r="E31" s="200"/>
      <c r="F31" s="200"/>
      <c r="G31" s="201"/>
      <c r="H31" s="187"/>
      <c r="I31" s="188"/>
    </row>
    <row r="32" spans="1:10" x14ac:dyDescent="0.25">
      <c r="A32" s="56" t="s">
        <v>3</v>
      </c>
      <c r="B32" s="184" t="s">
        <v>114</v>
      </c>
      <c r="C32" s="185"/>
      <c r="D32" s="185"/>
      <c r="E32" s="185"/>
      <c r="F32" s="185"/>
      <c r="G32" s="186"/>
      <c r="H32" s="205">
        <v>0</v>
      </c>
      <c r="I32" s="206"/>
    </row>
    <row r="33" spans="1:9" x14ac:dyDescent="0.25">
      <c r="A33" s="57" t="s">
        <v>5</v>
      </c>
      <c r="B33" s="199" t="s">
        <v>42</v>
      </c>
      <c r="C33" s="200"/>
      <c r="D33" s="200"/>
      <c r="E33" s="200"/>
      <c r="F33" s="200"/>
      <c r="G33" s="201"/>
      <c r="H33" s="187"/>
      <c r="I33" s="188"/>
    </row>
    <row r="34" spans="1:9" x14ac:dyDescent="0.25">
      <c r="A34" s="57" t="s">
        <v>27</v>
      </c>
      <c r="B34" s="199" t="s">
        <v>63</v>
      </c>
      <c r="C34" s="200"/>
      <c r="D34" s="200"/>
      <c r="E34" s="200"/>
      <c r="F34" s="200"/>
      <c r="G34" s="201"/>
      <c r="H34" s="187"/>
      <c r="I34" s="188"/>
    </row>
    <row r="35" spans="1:9" x14ac:dyDescent="0.25">
      <c r="A35" s="57" t="s">
        <v>28</v>
      </c>
      <c r="B35" s="199" t="s">
        <v>43</v>
      </c>
      <c r="C35" s="200"/>
      <c r="D35" s="200"/>
      <c r="E35" s="200"/>
      <c r="F35" s="200"/>
      <c r="G35" s="201"/>
      <c r="H35" s="187"/>
      <c r="I35" s="188"/>
    </row>
    <row r="36" spans="1:9" x14ac:dyDescent="0.25">
      <c r="A36" s="54" t="s">
        <v>31</v>
      </c>
      <c r="B36" s="202" t="s">
        <v>64</v>
      </c>
      <c r="C36" s="203"/>
      <c r="D36" s="203"/>
      <c r="E36" s="203"/>
      <c r="F36" s="203"/>
      <c r="G36" s="204"/>
      <c r="H36" s="187"/>
      <c r="I36" s="188"/>
    </row>
    <row r="37" spans="1:9" x14ac:dyDescent="0.25">
      <c r="A37" s="54" t="s">
        <v>32</v>
      </c>
      <c r="B37" s="202" t="s">
        <v>61</v>
      </c>
      <c r="C37" s="203"/>
      <c r="D37" s="203"/>
      <c r="E37" s="203"/>
      <c r="F37" s="203"/>
      <c r="G37" s="204"/>
      <c r="H37" s="215"/>
      <c r="I37" s="216"/>
    </row>
    <row r="38" spans="1:9" x14ac:dyDescent="0.25">
      <c r="A38" s="217" t="s">
        <v>62</v>
      </c>
      <c r="B38" s="218"/>
      <c r="C38" s="218"/>
      <c r="D38" s="218"/>
      <c r="E38" s="218"/>
      <c r="F38" s="218"/>
      <c r="G38" s="218"/>
      <c r="H38" s="219">
        <f>SUM(H30:H37)</f>
        <v>1659.47</v>
      </c>
      <c r="I38" s="220"/>
    </row>
    <row r="39" spans="1:9" ht="16.5" thickBot="1" x14ac:dyDescent="0.3">
      <c r="A39" s="196"/>
      <c r="B39" s="197"/>
      <c r="C39" s="197"/>
      <c r="D39" s="197"/>
      <c r="E39" s="197"/>
      <c r="F39" s="197"/>
      <c r="G39" s="197"/>
      <c r="H39" s="197"/>
      <c r="I39" s="198"/>
    </row>
    <row r="40" spans="1:9" ht="16.5" thickBot="1" x14ac:dyDescent="0.3">
      <c r="A40" s="191" t="s">
        <v>73</v>
      </c>
      <c r="B40" s="192"/>
      <c r="C40" s="192"/>
      <c r="D40" s="192"/>
      <c r="E40" s="192"/>
      <c r="F40" s="192"/>
      <c r="G40" s="192"/>
      <c r="H40" s="192"/>
      <c r="I40" s="193"/>
    </row>
    <row r="41" spans="1:9" x14ac:dyDescent="0.25">
      <c r="A41" s="207" t="s">
        <v>74</v>
      </c>
      <c r="B41" s="208"/>
      <c r="C41" s="208"/>
      <c r="D41" s="208"/>
      <c r="E41" s="208"/>
      <c r="F41" s="208"/>
      <c r="G41" s="208"/>
      <c r="H41" s="208"/>
      <c r="I41" s="209"/>
    </row>
    <row r="42" spans="1:9" x14ac:dyDescent="0.25">
      <c r="A42" s="210" t="s">
        <v>21</v>
      </c>
      <c r="B42" s="211"/>
      <c r="C42" s="211"/>
      <c r="D42" s="211"/>
      <c r="E42" s="211"/>
      <c r="F42" s="211"/>
      <c r="G42" s="212"/>
      <c r="H42" s="213" t="s">
        <v>67</v>
      </c>
      <c r="I42" s="214"/>
    </row>
    <row r="43" spans="1:9" x14ac:dyDescent="0.25">
      <c r="A43" s="224" t="s">
        <v>45</v>
      </c>
      <c r="B43" s="225"/>
      <c r="C43" s="225"/>
      <c r="D43" s="225"/>
      <c r="E43" s="225"/>
      <c r="F43" s="225"/>
      <c r="G43" s="226"/>
      <c r="H43" s="75" t="s">
        <v>9</v>
      </c>
      <c r="I43" s="58" t="s">
        <v>24</v>
      </c>
    </row>
    <row r="44" spans="1:9" x14ac:dyDescent="0.25">
      <c r="A44" s="56" t="s">
        <v>0</v>
      </c>
      <c r="B44" s="202" t="s">
        <v>75</v>
      </c>
      <c r="C44" s="203"/>
      <c r="D44" s="203"/>
      <c r="E44" s="203"/>
      <c r="F44" s="203"/>
      <c r="G44" s="204"/>
      <c r="H44" s="12">
        <v>8.3299999999999999E-2</v>
      </c>
      <c r="I44" s="59">
        <f>H44*($H$38)</f>
        <v>138.23385099999999</v>
      </c>
    </row>
    <row r="45" spans="1:9" x14ac:dyDescent="0.25">
      <c r="A45" s="56" t="s">
        <v>1</v>
      </c>
      <c r="B45" s="202" t="s">
        <v>76</v>
      </c>
      <c r="C45" s="203"/>
      <c r="D45" s="203"/>
      <c r="E45" s="203"/>
      <c r="F45" s="203"/>
      <c r="G45" s="204"/>
      <c r="H45" s="12">
        <v>0.1111</v>
      </c>
      <c r="I45" s="59">
        <f>H45*($H$38)</f>
        <v>184.36711700000001</v>
      </c>
    </row>
    <row r="46" spans="1:9" x14ac:dyDescent="0.25">
      <c r="A46" s="217" t="s">
        <v>62</v>
      </c>
      <c r="B46" s="218"/>
      <c r="C46" s="218"/>
      <c r="D46" s="218"/>
      <c r="E46" s="218"/>
      <c r="F46" s="218"/>
      <c r="G46" s="218"/>
      <c r="H46" s="13">
        <f>SUM(H44:H45)</f>
        <v>0.19440000000000002</v>
      </c>
      <c r="I46" s="60">
        <f>SUM(I44:I45)</f>
        <v>322.60096799999997</v>
      </c>
    </row>
    <row r="47" spans="1:9" x14ac:dyDescent="0.25">
      <c r="A47" s="227"/>
      <c r="B47" s="228"/>
      <c r="C47" s="228"/>
      <c r="D47" s="228"/>
      <c r="E47" s="228"/>
      <c r="F47" s="228"/>
      <c r="G47" s="228"/>
      <c r="H47" s="228"/>
      <c r="I47" s="229"/>
    </row>
    <row r="48" spans="1:9" x14ac:dyDescent="0.25">
      <c r="A48" s="230" t="s">
        <v>77</v>
      </c>
      <c r="B48" s="231"/>
      <c r="C48" s="231"/>
      <c r="D48" s="231"/>
      <c r="E48" s="231"/>
      <c r="F48" s="231"/>
      <c r="G48" s="231"/>
      <c r="H48" s="231"/>
      <c r="I48" s="232"/>
    </row>
    <row r="49" spans="1:32" x14ac:dyDescent="0.25">
      <c r="A49" s="210" t="s">
        <v>21</v>
      </c>
      <c r="B49" s="211"/>
      <c r="C49" s="211"/>
      <c r="D49" s="211"/>
      <c r="E49" s="211"/>
      <c r="F49" s="211"/>
      <c r="G49" s="212"/>
      <c r="H49" s="213" t="s">
        <v>67</v>
      </c>
      <c r="I49" s="214"/>
    </row>
    <row r="50" spans="1:32" x14ac:dyDescent="0.25">
      <c r="A50" s="221" t="s">
        <v>45</v>
      </c>
      <c r="B50" s="222"/>
      <c r="C50" s="222"/>
      <c r="D50" s="222"/>
      <c r="E50" s="222"/>
      <c r="F50" s="222"/>
      <c r="G50" s="222"/>
      <c r="H50" s="75" t="s">
        <v>9</v>
      </c>
      <c r="I50" s="58" t="s">
        <v>24</v>
      </c>
    </row>
    <row r="51" spans="1:32" x14ac:dyDescent="0.25">
      <c r="A51" s="56" t="s">
        <v>0</v>
      </c>
      <c r="B51" s="223" t="s">
        <v>10</v>
      </c>
      <c r="C51" s="223"/>
      <c r="D51" s="223"/>
      <c r="E51" s="223"/>
      <c r="F51" s="223"/>
      <c r="G51" s="223"/>
      <c r="H51" s="14">
        <v>0.2</v>
      </c>
      <c r="I51" s="76">
        <f>H51*($I$46+$H$38)</f>
        <v>396.41419360000003</v>
      </c>
    </row>
    <row r="52" spans="1:32" x14ac:dyDescent="0.25">
      <c r="A52" s="56" t="s">
        <v>1</v>
      </c>
      <c r="B52" s="223" t="s">
        <v>11</v>
      </c>
      <c r="C52" s="223"/>
      <c r="D52" s="223"/>
      <c r="E52" s="223"/>
      <c r="F52" s="223"/>
      <c r="G52" s="223"/>
      <c r="H52" s="14">
        <v>1.4999999999999999E-2</v>
      </c>
      <c r="I52" s="76">
        <f t="shared" ref="I52:I58" si="0">H52*($I$46+$H$38)</f>
        <v>29.73106452</v>
      </c>
    </row>
    <row r="53" spans="1:32" x14ac:dyDescent="0.25">
      <c r="A53" s="56" t="s">
        <v>3</v>
      </c>
      <c r="B53" s="223" t="s">
        <v>12</v>
      </c>
      <c r="C53" s="223"/>
      <c r="D53" s="223"/>
      <c r="E53" s="223"/>
      <c r="F53" s="223"/>
      <c r="G53" s="223"/>
      <c r="H53" s="14">
        <v>0.01</v>
      </c>
      <c r="I53" s="76">
        <f t="shared" si="0"/>
        <v>19.82070968</v>
      </c>
    </row>
    <row r="54" spans="1:32" x14ac:dyDescent="0.25">
      <c r="A54" s="56" t="s">
        <v>5</v>
      </c>
      <c r="B54" s="223" t="s">
        <v>13</v>
      </c>
      <c r="C54" s="223"/>
      <c r="D54" s="223"/>
      <c r="E54" s="223"/>
      <c r="F54" s="223"/>
      <c r="G54" s="223"/>
      <c r="H54" s="14">
        <v>2E-3</v>
      </c>
      <c r="I54" s="76">
        <f t="shared" si="0"/>
        <v>3.9641419359999999</v>
      </c>
    </row>
    <row r="55" spans="1:32" x14ac:dyDescent="0.25">
      <c r="A55" s="56" t="s">
        <v>27</v>
      </c>
      <c r="B55" s="223" t="s">
        <v>14</v>
      </c>
      <c r="C55" s="223"/>
      <c r="D55" s="223"/>
      <c r="E55" s="223"/>
      <c r="F55" s="223"/>
      <c r="G55" s="223"/>
      <c r="H55" s="14">
        <v>2.5000000000000001E-2</v>
      </c>
      <c r="I55" s="76">
        <f t="shared" si="0"/>
        <v>49.551774200000004</v>
      </c>
    </row>
    <row r="56" spans="1:32" x14ac:dyDescent="0.25">
      <c r="A56" s="56" t="s">
        <v>28</v>
      </c>
      <c r="B56" s="223" t="s">
        <v>16</v>
      </c>
      <c r="C56" s="223"/>
      <c r="D56" s="223"/>
      <c r="E56" s="223"/>
      <c r="F56" s="223"/>
      <c r="G56" s="223"/>
      <c r="H56" s="14">
        <v>6.0000000000000001E-3</v>
      </c>
      <c r="I56" s="76">
        <f t="shared" si="0"/>
        <v>11.892425808</v>
      </c>
    </row>
    <row r="57" spans="1:32" s="2" customFormat="1" x14ac:dyDescent="0.25">
      <c r="A57" s="56" t="s">
        <v>31</v>
      </c>
      <c r="B57" s="166" t="s">
        <v>204</v>
      </c>
      <c r="C57" s="166"/>
      <c r="D57" s="166"/>
      <c r="E57" s="166"/>
      <c r="F57" s="166"/>
      <c r="G57" s="166"/>
      <c r="H57" s="126">
        <v>3.1283999999999999E-2</v>
      </c>
      <c r="I57" s="101">
        <f t="shared" si="0"/>
        <v>62.007108162911997</v>
      </c>
    </row>
    <row r="58" spans="1:32" x14ac:dyDescent="0.25">
      <c r="A58" s="56" t="s">
        <v>32</v>
      </c>
      <c r="B58" s="223" t="s">
        <v>15</v>
      </c>
      <c r="C58" s="223"/>
      <c r="D58" s="223"/>
      <c r="E58" s="223"/>
      <c r="F58" s="223"/>
      <c r="G58" s="223"/>
      <c r="H58" s="14">
        <v>0.08</v>
      </c>
      <c r="I58" s="76">
        <f t="shared" si="0"/>
        <v>158.56567744</v>
      </c>
    </row>
    <row r="59" spans="1:32" x14ac:dyDescent="0.25">
      <c r="A59" s="217" t="s">
        <v>62</v>
      </c>
      <c r="B59" s="218"/>
      <c r="C59" s="218"/>
      <c r="D59" s="218"/>
      <c r="E59" s="218"/>
      <c r="F59" s="218"/>
      <c r="G59" s="218"/>
      <c r="H59" s="15">
        <f>SUM(H51:H58)</f>
        <v>0.36928400000000006</v>
      </c>
      <c r="I59" s="61">
        <f>SUM(I51:I58)</f>
        <v>731.94709534691196</v>
      </c>
    </row>
    <row r="60" spans="1:32" x14ac:dyDescent="0.25">
      <c r="A60" s="227"/>
      <c r="B60" s="228"/>
      <c r="C60" s="228"/>
      <c r="D60" s="228"/>
      <c r="E60" s="228"/>
      <c r="F60" s="228"/>
      <c r="G60" s="228"/>
      <c r="H60" s="228"/>
      <c r="I60" s="229"/>
    </row>
    <row r="61" spans="1:32" x14ac:dyDescent="0.25">
      <c r="A61" s="230" t="s">
        <v>78</v>
      </c>
      <c r="B61" s="231"/>
      <c r="C61" s="231"/>
      <c r="D61" s="231"/>
      <c r="E61" s="231"/>
      <c r="F61" s="231"/>
      <c r="G61" s="231"/>
      <c r="H61" s="231"/>
      <c r="I61" s="232"/>
    </row>
    <row r="62" spans="1:32" x14ac:dyDescent="0.25">
      <c r="A62" s="233" t="s">
        <v>21</v>
      </c>
      <c r="B62" s="234"/>
      <c r="C62" s="234"/>
      <c r="D62" s="234"/>
      <c r="E62" s="234"/>
      <c r="F62" s="234"/>
      <c r="G62" s="234"/>
      <c r="H62" s="234" t="s">
        <v>67</v>
      </c>
      <c r="I62" s="235"/>
    </row>
    <row r="63" spans="1:32" x14ac:dyDescent="0.25">
      <c r="A63" s="56" t="s">
        <v>0</v>
      </c>
      <c r="B63" s="223" t="s">
        <v>8</v>
      </c>
      <c r="C63" s="223"/>
      <c r="D63" s="223"/>
      <c r="E63" s="223"/>
      <c r="F63" s="223"/>
      <c r="G63" s="223"/>
      <c r="H63" s="241">
        <f>$H$24*$E$24-$B$24*$H$21</f>
        <v>76.431799999999996</v>
      </c>
      <c r="I63" s="242"/>
      <c r="AE63" s="3"/>
      <c r="AF63" s="3"/>
    </row>
    <row r="64" spans="1:32" s="2" customFormat="1" x14ac:dyDescent="0.25">
      <c r="A64" s="56" t="s">
        <v>1</v>
      </c>
      <c r="B64" s="166" t="s">
        <v>35</v>
      </c>
      <c r="C64" s="166"/>
      <c r="D64" s="166"/>
      <c r="E64" s="166"/>
      <c r="F64" s="166"/>
      <c r="G64" s="166"/>
      <c r="H64" s="241">
        <v>505.99</v>
      </c>
      <c r="I64" s="242"/>
    </row>
    <row r="65" spans="1:9" s="2" customFormat="1" x14ac:dyDescent="0.25">
      <c r="A65" s="56" t="s">
        <v>3</v>
      </c>
      <c r="B65" s="166" t="s">
        <v>57</v>
      </c>
      <c r="C65" s="166"/>
      <c r="D65" s="166"/>
      <c r="E65" s="166"/>
      <c r="F65" s="166"/>
      <c r="G65" s="166"/>
      <c r="H65" s="241">
        <v>0</v>
      </c>
      <c r="I65" s="242"/>
    </row>
    <row r="66" spans="1:9" s="2" customFormat="1" x14ac:dyDescent="0.25">
      <c r="A66" s="56" t="s">
        <v>5</v>
      </c>
      <c r="B66" s="166" t="s">
        <v>56</v>
      </c>
      <c r="C66" s="166"/>
      <c r="D66" s="166"/>
      <c r="E66" s="166"/>
      <c r="F66" s="166"/>
      <c r="G66" s="166"/>
      <c r="H66" s="241">
        <v>60.75</v>
      </c>
      <c r="I66" s="242"/>
    </row>
    <row r="67" spans="1:9" s="2" customFormat="1" x14ac:dyDescent="0.25">
      <c r="A67" s="56" t="s">
        <v>27</v>
      </c>
      <c r="B67" s="166" t="s">
        <v>20</v>
      </c>
      <c r="C67" s="166"/>
      <c r="D67" s="166"/>
      <c r="E67" s="166"/>
      <c r="F67" s="166"/>
      <c r="G67" s="166"/>
      <c r="H67" s="241">
        <v>4.6100000000000003</v>
      </c>
      <c r="I67" s="242"/>
    </row>
    <row r="68" spans="1:9" x14ac:dyDescent="0.25">
      <c r="A68" s="57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217" t="s">
        <v>62</v>
      </c>
      <c r="B69" s="218"/>
      <c r="C69" s="218"/>
      <c r="D69" s="218"/>
      <c r="E69" s="218"/>
      <c r="F69" s="218"/>
      <c r="G69" s="218"/>
      <c r="H69" s="219">
        <f>SUM(H63:I68)</f>
        <v>647.78179999999998</v>
      </c>
      <c r="I69" s="220"/>
    </row>
    <row r="70" spans="1:9" x14ac:dyDescent="0.25">
      <c r="A70" s="227"/>
      <c r="B70" s="228"/>
      <c r="C70" s="228"/>
      <c r="D70" s="228"/>
      <c r="E70" s="228"/>
      <c r="F70" s="228"/>
      <c r="G70" s="228"/>
      <c r="H70" s="228"/>
      <c r="I70" s="229"/>
    </row>
    <row r="71" spans="1:9" x14ac:dyDescent="0.25">
      <c r="A71" s="230" t="s">
        <v>79</v>
      </c>
      <c r="B71" s="231"/>
      <c r="C71" s="231"/>
      <c r="D71" s="231"/>
      <c r="E71" s="231"/>
      <c r="F71" s="231"/>
      <c r="G71" s="231"/>
      <c r="H71" s="231"/>
      <c r="I71" s="232"/>
    </row>
    <row r="72" spans="1:9" x14ac:dyDescent="0.25">
      <c r="A72" s="233" t="s">
        <v>21</v>
      </c>
      <c r="B72" s="234"/>
      <c r="C72" s="234"/>
      <c r="D72" s="234"/>
      <c r="E72" s="234"/>
      <c r="F72" s="234"/>
      <c r="G72" s="234"/>
      <c r="H72" s="234" t="s">
        <v>67</v>
      </c>
      <c r="I72" s="235"/>
    </row>
    <row r="73" spans="1:9" x14ac:dyDescent="0.25">
      <c r="A73" s="221" t="s">
        <v>45</v>
      </c>
      <c r="B73" s="222"/>
      <c r="C73" s="222"/>
      <c r="D73" s="222"/>
      <c r="E73" s="222"/>
      <c r="F73" s="222"/>
      <c r="G73" s="222"/>
      <c r="H73" s="75" t="s">
        <v>9</v>
      </c>
      <c r="I73" s="58" t="s">
        <v>24</v>
      </c>
    </row>
    <row r="74" spans="1:9" x14ac:dyDescent="0.25">
      <c r="A74" s="62" t="s">
        <v>80</v>
      </c>
      <c r="B74" s="184" t="s">
        <v>81</v>
      </c>
      <c r="C74" s="185"/>
      <c r="D74" s="185"/>
      <c r="E74" s="185"/>
      <c r="F74" s="185"/>
      <c r="G74" s="186"/>
      <c r="H74" s="16">
        <f>H46</f>
        <v>0.19440000000000002</v>
      </c>
      <c r="I74" s="59">
        <f>I46</f>
        <v>322.60096799999997</v>
      </c>
    </row>
    <row r="75" spans="1:9" x14ac:dyDescent="0.25">
      <c r="A75" s="62" t="s">
        <v>82</v>
      </c>
      <c r="B75" s="184" t="s">
        <v>83</v>
      </c>
      <c r="C75" s="185"/>
      <c r="D75" s="185"/>
      <c r="E75" s="185"/>
      <c r="F75" s="185"/>
      <c r="G75" s="186"/>
      <c r="H75" s="16">
        <f>H59</f>
        <v>0.36928400000000006</v>
      </c>
      <c r="I75" s="59">
        <f>I59</f>
        <v>731.94709534691196</v>
      </c>
    </row>
    <row r="76" spans="1:9" x14ac:dyDescent="0.25">
      <c r="A76" s="62" t="s">
        <v>84</v>
      </c>
      <c r="B76" s="184" t="s">
        <v>85</v>
      </c>
      <c r="C76" s="185"/>
      <c r="D76" s="185"/>
      <c r="E76" s="185"/>
      <c r="F76" s="185"/>
      <c r="G76" s="186"/>
      <c r="H76" s="11"/>
      <c r="I76" s="59">
        <f>H69</f>
        <v>647.78179999999998</v>
      </c>
    </row>
    <row r="77" spans="1:9" x14ac:dyDescent="0.25">
      <c r="A77" s="217" t="s">
        <v>62</v>
      </c>
      <c r="B77" s="218"/>
      <c r="C77" s="218"/>
      <c r="D77" s="218"/>
      <c r="E77" s="218"/>
      <c r="F77" s="218"/>
      <c r="G77" s="218"/>
      <c r="H77" s="11"/>
      <c r="I77" s="60">
        <f>SUM(I74:I76)</f>
        <v>1702.3298633469119</v>
      </c>
    </row>
    <row r="78" spans="1:9" ht="16.5" thickBot="1" x14ac:dyDescent="0.3">
      <c r="A78" s="243"/>
      <c r="B78" s="244"/>
      <c r="C78" s="244"/>
      <c r="D78" s="244"/>
      <c r="E78" s="244"/>
      <c r="F78" s="244"/>
      <c r="G78" s="244"/>
      <c r="H78" s="244"/>
      <c r="I78" s="245"/>
    </row>
    <row r="79" spans="1:9" ht="16.5" thickBot="1" x14ac:dyDescent="0.3">
      <c r="A79" s="191" t="s">
        <v>86</v>
      </c>
      <c r="B79" s="192"/>
      <c r="C79" s="192"/>
      <c r="D79" s="192"/>
      <c r="E79" s="192"/>
      <c r="F79" s="192"/>
      <c r="G79" s="192"/>
      <c r="H79" s="192"/>
      <c r="I79" s="193"/>
    </row>
    <row r="80" spans="1:9" x14ac:dyDescent="0.25">
      <c r="A80" s="181" t="s">
        <v>21</v>
      </c>
      <c r="B80" s="182"/>
      <c r="C80" s="182"/>
      <c r="D80" s="182"/>
      <c r="E80" s="182"/>
      <c r="F80" s="182"/>
      <c r="G80" s="182"/>
      <c r="H80" s="182" t="s">
        <v>67</v>
      </c>
      <c r="I80" s="183"/>
    </row>
    <row r="81" spans="1:32" x14ac:dyDescent="0.25">
      <c r="A81" s="221" t="s">
        <v>45</v>
      </c>
      <c r="B81" s="222"/>
      <c r="C81" s="222"/>
      <c r="D81" s="222"/>
      <c r="E81" s="222"/>
      <c r="F81" s="222"/>
      <c r="G81" s="222"/>
      <c r="H81" s="75" t="s">
        <v>9</v>
      </c>
      <c r="I81" s="58" t="s">
        <v>24</v>
      </c>
    </row>
    <row r="82" spans="1:32" x14ac:dyDescent="0.25">
      <c r="A82" s="56" t="s">
        <v>0</v>
      </c>
      <c r="B82" s="223" t="s">
        <v>25</v>
      </c>
      <c r="C82" s="223"/>
      <c r="D82" s="223"/>
      <c r="E82" s="223"/>
      <c r="F82" s="223"/>
      <c r="G82" s="223"/>
      <c r="H82" s="12">
        <v>4.1999999999999997E-3</v>
      </c>
      <c r="I82" s="59">
        <f>H82*$H$38</f>
        <v>6.9697739999999992</v>
      </c>
    </row>
    <row r="83" spans="1:32" x14ac:dyDescent="0.25">
      <c r="A83" s="56" t="s">
        <v>1</v>
      </c>
      <c r="B83" s="223" t="s">
        <v>36</v>
      </c>
      <c r="C83" s="223"/>
      <c r="D83" s="223"/>
      <c r="E83" s="223"/>
      <c r="F83" s="223"/>
      <c r="G83" s="223"/>
      <c r="H83" s="12">
        <f>8%*H82</f>
        <v>3.3599999999999998E-4</v>
      </c>
      <c r="I83" s="59">
        <f t="shared" ref="I83:I87" si="1">H83*$H$38</f>
        <v>0.55758191999999995</v>
      </c>
    </row>
    <row r="84" spans="1:32" x14ac:dyDescent="0.25">
      <c r="A84" s="56" t="s">
        <v>3</v>
      </c>
      <c r="B84" s="223" t="s">
        <v>69</v>
      </c>
      <c r="C84" s="223"/>
      <c r="D84" s="223"/>
      <c r="E84" s="223"/>
      <c r="F84" s="223"/>
      <c r="G84" s="223"/>
      <c r="H84" s="12">
        <v>3.4799999999999998E-2</v>
      </c>
      <c r="I84" s="59">
        <f t="shared" si="1"/>
        <v>57.749555999999998</v>
      </c>
    </row>
    <row r="85" spans="1:32" x14ac:dyDescent="0.25">
      <c r="A85" s="56" t="s">
        <v>5</v>
      </c>
      <c r="B85" s="223" t="s">
        <v>26</v>
      </c>
      <c r="C85" s="223"/>
      <c r="D85" s="223"/>
      <c r="E85" s="223"/>
      <c r="F85" s="223"/>
      <c r="G85" s="223"/>
      <c r="H85" s="12">
        <v>1.9400000000000001E-2</v>
      </c>
      <c r="I85" s="59">
        <f t="shared" si="1"/>
        <v>32.193718000000004</v>
      </c>
    </row>
    <row r="86" spans="1:32" x14ac:dyDescent="0.25">
      <c r="A86" s="56" t="s">
        <v>27</v>
      </c>
      <c r="B86" s="246" t="s">
        <v>87</v>
      </c>
      <c r="C86" s="246"/>
      <c r="D86" s="246"/>
      <c r="E86" s="246"/>
      <c r="F86" s="246"/>
      <c r="G86" s="246"/>
      <c r="H86" s="12">
        <f>H85*H59</f>
        <v>7.1641096000000012E-3</v>
      </c>
      <c r="I86" s="59">
        <f t="shared" si="1"/>
        <v>11.888624957912002</v>
      </c>
    </row>
    <row r="87" spans="1:32" x14ac:dyDescent="0.25">
      <c r="A87" s="56" t="s">
        <v>28</v>
      </c>
      <c r="B87" s="223" t="s">
        <v>60</v>
      </c>
      <c r="C87" s="223"/>
      <c r="D87" s="223"/>
      <c r="E87" s="223"/>
      <c r="F87" s="223"/>
      <c r="G87" s="223"/>
      <c r="H87" s="119">
        <f>8%*40%*H85</f>
        <v>6.2080000000000002E-4</v>
      </c>
      <c r="I87" s="59">
        <f t="shared" si="1"/>
        <v>1.0301989760000001</v>
      </c>
    </row>
    <row r="88" spans="1:32" x14ac:dyDescent="0.25">
      <c r="A88" s="217" t="s">
        <v>62</v>
      </c>
      <c r="B88" s="218"/>
      <c r="C88" s="218"/>
      <c r="D88" s="218"/>
      <c r="E88" s="218"/>
      <c r="F88" s="218"/>
      <c r="G88" s="218"/>
      <c r="H88" s="17">
        <f>SUM(H82:H87)</f>
        <v>6.6520909599999997E-2</v>
      </c>
      <c r="I88" s="60">
        <f>SUM(I82:I87)</f>
        <v>110.389453853912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247" t="s">
        <v>133</v>
      </c>
      <c r="B90" s="248"/>
      <c r="C90" s="248"/>
      <c r="D90" s="248"/>
      <c r="E90" s="248"/>
      <c r="F90" s="248"/>
      <c r="G90" s="248"/>
      <c r="H90" s="80"/>
      <c r="I90" s="81">
        <f>$I$88+$I$77+$H$38</f>
        <v>3472.189317200824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91" t="s">
        <v>88</v>
      </c>
      <c r="B91" s="192"/>
      <c r="C91" s="192"/>
      <c r="D91" s="192"/>
      <c r="E91" s="192"/>
      <c r="F91" s="192"/>
      <c r="G91" s="192"/>
      <c r="H91" s="192"/>
      <c r="I91" s="19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49" t="s">
        <v>89</v>
      </c>
      <c r="B92" s="250"/>
      <c r="C92" s="250"/>
      <c r="D92" s="250"/>
      <c r="E92" s="250"/>
      <c r="F92" s="250"/>
      <c r="G92" s="250"/>
      <c r="H92" s="250"/>
      <c r="I92" s="25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33" t="s">
        <v>21</v>
      </c>
      <c r="B93" s="234"/>
      <c r="C93" s="234"/>
      <c r="D93" s="234"/>
      <c r="E93" s="234"/>
      <c r="F93" s="234"/>
      <c r="G93" s="234"/>
      <c r="H93" s="234" t="s">
        <v>67</v>
      </c>
      <c r="I93" s="23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21" t="s">
        <v>45</v>
      </c>
      <c r="B94" s="222"/>
      <c r="C94" s="222"/>
      <c r="D94" s="222"/>
      <c r="E94" s="222"/>
      <c r="F94" s="222"/>
      <c r="G94" s="222"/>
      <c r="H94" s="75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223" t="s">
        <v>90</v>
      </c>
      <c r="C95" s="223"/>
      <c r="D95" s="223"/>
      <c r="E95" s="223"/>
      <c r="F95" s="223"/>
      <c r="G95" s="223"/>
      <c r="H95" s="12">
        <v>9.2999999999999992E-3</v>
      </c>
      <c r="I95" s="59">
        <f>H95*I90</f>
        <v>32.291360649967658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223" t="s">
        <v>91</v>
      </c>
      <c r="C96" s="223"/>
      <c r="D96" s="223"/>
      <c r="E96" s="223"/>
      <c r="F96" s="223"/>
      <c r="G96" s="223"/>
      <c r="H96" s="12">
        <v>2.8E-3</v>
      </c>
      <c r="I96" s="59">
        <f>H96*I90</f>
        <v>9.7221300881623076</v>
      </c>
    </row>
    <row r="97" spans="1:9" x14ac:dyDescent="0.25">
      <c r="A97" s="56" t="s">
        <v>3</v>
      </c>
      <c r="B97" s="223" t="s">
        <v>92</v>
      </c>
      <c r="C97" s="223"/>
      <c r="D97" s="223"/>
      <c r="E97" s="223"/>
      <c r="F97" s="223"/>
      <c r="G97" s="223"/>
      <c r="H97" s="12">
        <v>2.0000000000000001E-4</v>
      </c>
      <c r="I97" s="59">
        <f>H97*I90</f>
        <v>0.69443786344016478</v>
      </c>
    </row>
    <row r="98" spans="1:9" x14ac:dyDescent="0.25">
      <c r="A98" s="56" t="s">
        <v>5</v>
      </c>
      <c r="B98" s="223" t="s">
        <v>93</v>
      </c>
      <c r="C98" s="223"/>
      <c r="D98" s="223"/>
      <c r="E98" s="223"/>
      <c r="F98" s="223"/>
      <c r="G98" s="223"/>
      <c r="H98" s="12">
        <v>3.3E-3</v>
      </c>
      <c r="I98" s="59">
        <f>H98*I90</f>
        <v>11.458224746762719</v>
      </c>
    </row>
    <row r="99" spans="1:9" x14ac:dyDescent="0.25">
      <c r="A99" s="56" t="s">
        <v>27</v>
      </c>
      <c r="B99" s="223" t="s">
        <v>94</v>
      </c>
      <c r="C99" s="223"/>
      <c r="D99" s="223"/>
      <c r="E99" s="223"/>
      <c r="F99" s="223"/>
      <c r="G99" s="223"/>
      <c r="H99" s="12">
        <v>6.9999999999999999E-4</v>
      </c>
      <c r="I99" s="59">
        <f>H99*I90</f>
        <v>2.4305325220405769</v>
      </c>
    </row>
    <row r="100" spans="1:9" x14ac:dyDescent="0.25">
      <c r="A100" s="56" t="s">
        <v>28</v>
      </c>
      <c r="B100" s="223" t="s">
        <v>59</v>
      </c>
      <c r="C100" s="223"/>
      <c r="D100" s="223"/>
      <c r="E100" s="223"/>
      <c r="F100" s="223"/>
      <c r="G100" s="223"/>
      <c r="H100" s="12">
        <v>4.1999999999999997E-3</v>
      </c>
      <c r="I100" s="59">
        <f>H100*I90</f>
        <v>14.583195132243461</v>
      </c>
    </row>
    <row r="101" spans="1:9" x14ac:dyDescent="0.25">
      <c r="A101" s="217" t="s">
        <v>62</v>
      </c>
      <c r="B101" s="218"/>
      <c r="C101" s="218"/>
      <c r="D101" s="218"/>
      <c r="E101" s="218"/>
      <c r="F101" s="218"/>
      <c r="G101" s="218"/>
      <c r="H101" s="17">
        <f>SUM(H95:H100)</f>
        <v>2.0499999999999997E-2</v>
      </c>
      <c r="I101" s="60">
        <f>SUM(I95:I100)</f>
        <v>71.179881002616895</v>
      </c>
    </row>
    <row r="102" spans="1:9" x14ac:dyDescent="0.25">
      <c r="A102" s="252"/>
      <c r="B102" s="253"/>
      <c r="C102" s="253"/>
      <c r="D102" s="253"/>
      <c r="E102" s="253"/>
      <c r="F102" s="253"/>
      <c r="G102" s="253"/>
      <c r="H102" s="253"/>
      <c r="I102" s="254"/>
    </row>
    <row r="103" spans="1:9" x14ac:dyDescent="0.25">
      <c r="A103" s="230" t="s">
        <v>95</v>
      </c>
      <c r="B103" s="231"/>
      <c r="C103" s="231"/>
      <c r="D103" s="231"/>
      <c r="E103" s="231"/>
      <c r="F103" s="231"/>
      <c r="G103" s="231"/>
      <c r="H103" s="231"/>
      <c r="I103" s="232"/>
    </row>
    <row r="104" spans="1:9" x14ac:dyDescent="0.25">
      <c r="A104" s="233" t="s">
        <v>21</v>
      </c>
      <c r="B104" s="234"/>
      <c r="C104" s="234"/>
      <c r="D104" s="234"/>
      <c r="E104" s="234"/>
      <c r="F104" s="234"/>
      <c r="G104" s="234"/>
      <c r="H104" s="234" t="s">
        <v>67</v>
      </c>
      <c r="I104" s="235"/>
    </row>
    <row r="105" spans="1:9" x14ac:dyDescent="0.25">
      <c r="A105" s="221" t="s">
        <v>96</v>
      </c>
      <c r="B105" s="222"/>
      <c r="C105" s="222"/>
      <c r="D105" s="222"/>
      <c r="E105" s="222"/>
      <c r="F105" s="222"/>
      <c r="G105" s="222"/>
      <c r="H105" s="75" t="s">
        <v>9</v>
      </c>
      <c r="I105" s="58" t="s">
        <v>24</v>
      </c>
    </row>
    <row r="106" spans="1:9" s="2" customFormat="1" x14ac:dyDescent="0.25">
      <c r="A106" s="54" t="s">
        <v>0</v>
      </c>
      <c r="B106" s="166" t="s">
        <v>97</v>
      </c>
      <c r="C106" s="166"/>
      <c r="D106" s="166"/>
      <c r="E106" s="166"/>
      <c r="F106" s="166"/>
      <c r="G106" s="166"/>
      <c r="H106" s="5" t="s">
        <v>116</v>
      </c>
      <c r="I106" s="64">
        <v>0</v>
      </c>
    </row>
    <row r="107" spans="1:9" x14ac:dyDescent="0.25">
      <c r="A107" s="217" t="s">
        <v>62</v>
      </c>
      <c r="B107" s="218"/>
      <c r="C107" s="218"/>
      <c r="D107" s="218"/>
      <c r="E107" s="218"/>
      <c r="F107" s="218"/>
      <c r="G107" s="218"/>
      <c r="H107" s="75"/>
      <c r="I107" s="60">
        <f>SUM(I106)</f>
        <v>0</v>
      </c>
    </row>
    <row r="108" spans="1:9" x14ac:dyDescent="0.25">
      <c r="A108" s="252"/>
      <c r="B108" s="253"/>
      <c r="C108" s="253"/>
      <c r="D108" s="253"/>
      <c r="E108" s="253"/>
      <c r="F108" s="253"/>
      <c r="G108" s="253"/>
      <c r="H108" s="253"/>
      <c r="I108" s="254"/>
    </row>
    <row r="109" spans="1:9" x14ac:dyDescent="0.25">
      <c r="A109" s="230" t="s">
        <v>139</v>
      </c>
      <c r="B109" s="231"/>
      <c r="C109" s="231"/>
      <c r="D109" s="231"/>
      <c r="E109" s="231"/>
      <c r="F109" s="231"/>
      <c r="G109" s="231"/>
      <c r="H109" s="231"/>
      <c r="I109" s="232"/>
    </row>
    <row r="110" spans="1:9" x14ac:dyDescent="0.25">
      <c r="A110" s="217" t="s">
        <v>21</v>
      </c>
      <c r="B110" s="218"/>
      <c r="C110" s="218"/>
      <c r="D110" s="218"/>
      <c r="E110" s="218"/>
      <c r="F110" s="218"/>
      <c r="G110" s="218"/>
      <c r="H110" s="234" t="s">
        <v>67</v>
      </c>
      <c r="I110" s="235"/>
    </row>
    <row r="111" spans="1:9" x14ac:dyDescent="0.25">
      <c r="A111" s="221" t="s">
        <v>45</v>
      </c>
      <c r="B111" s="222"/>
      <c r="C111" s="222"/>
      <c r="D111" s="222"/>
      <c r="E111" s="222"/>
      <c r="F111" s="222"/>
      <c r="G111" s="222"/>
      <c r="H111" s="75" t="s">
        <v>9</v>
      </c>
      <c r="I111" s="58" t="s">
        <v>24</v>
      </c>
    </row>
    <row r="112" spans="1:9" x14ac:dyDescent="0.25">
      <c r="A112" s="56" t="s">
        <v>37</v>
      </c>
      <c r="B112" s="184" t="s">
        <v>98</v>
      </c>
      <c r="C112" s="185"/>
      <c r="D112" s="185"/>
      <c r="E112" s="185"/>
      <c r="F112" s="185"/>
      <c r="G112" s="186"/>
      <c r="H112" s="16">
        <f>H101</f>
        <v>2.0499999999999997E-2</v>
      </c>
      <c r="I112" s="65">
        <f>I101</f>
        <v>71.179881002616895</v>
      </c>
    </row>
    <row r="113" spans="1:32" x14ac:dyDescent="0.25">
      <c r="A113" s="56" t="s">
        <v>38</v>
      </c>
      <c r="B113" s="184" t="s">
        <v>52</v>
      </c>
      <c r="C113" s="185"/>
      <c r="D113" s="185"/>
      <c r="E113" s="185"/>
      <c r="F113" s="185"/>
      <c r="G113" s="186"/>
      <c r="H113" s="11"/>
      <c r="I113" s="65">
        <f>I107</f>
        <v>0</v>
      </c>
    </row>
    <row r="114" spans="1:32" x14ac:dyDescent="0.25">
      <c r="A114" s="210" t="s">
        <v>62</v>
      </c>
      <c r="B114" s="211"/>
      <c r="C114" s="211"/>
      <c r="D114" s="211"/>
      <c r="E114" s="211"/>
      <c r="F114" s="211"/>
      <c r="G114" s="212"/>
      <c r="H114" s="75"/>
      <c r="I114" s="66">
        <f>SUM(I112:I113)</f>
        <v>71.179881002616895</v>
      </c>
    </row>
    <row r="115" spans="1:32" ht="16.5" thickBot="1" x14ac:dyDescent="0.3">
      <c r="A115" s="255"/>
      <c r="B115" s="256"/>
      <c r="C115" s="256"/>
      <c r="D115" s="256"/>
      <c r="E115" s="256"/>
      <c r="F115" s="256"/>
      <c r="G115" s="256"/>
      <c r="H115" s="256"/>
      <c r="I115" s="257"/>
    </row>
    <row r="116" spans="1:32" ht="16.5" thickBot="1" x14ac:dyDescent="0.3">
      <c r="A116" s="191" t="s">
        <v>99</v>
      </c>
      <c r="B116" s="192"/>
      <c r="C116" s="192"/>
      <c r="D116" s="192"/>
      <c r="E116" s="192"/>
      <c r="F116" s="192"/>
      <c r="G116" s="192"/>
      <c r="H116" s="192"/>
      <c r="I116" s="193"/>
    </row>
    <row r="117" spans="1:32" x14ac:dyDescent="0.25">
      <c r="A117" s="181" t="s">
        <v>21</v>
      </c>
      <c r="B117" s="182"/>
      <c r="C117" s="182"/>
      <c r="D117" s="182"/>
      <c r="E117" s="182"/>
      <c r="F117" s="182"/>
      <c r="G117" s="182"/>
      <c r="H117" s="182" t="s">
        <v>67</v>
      </c>
      <c r="I117" s="183"/>
    </row>
    <row r="118" spans="1:32" x14ac:dyDescent="0.25">
      <c r="A118" s="56" t="s">
        <v>0</v>
      </c>
      <c r="B118" s="223" t="s">
        <v>58</v>
      </c>
      <c r="C118" s="223"/>
      <c r="D118" s="223"/>
      <c r="E118" s="223"/>
      <c r="F118" s="223"/>
      <c r="G118" s="223"/>
      <c r="H118" s="236">
        <v>25.63</v>
      </c>
      <c r="I118" s="237"/>
    </row>
    <row r="119" spans="1:32" x14ac:dyDescent="0.25">
      <c r="A119" s="56" t="s">
        <v>1</v>
      </c>
      <c r="B119" s="223" t="s">
        <v>100</v>
      </c>
      <c r="C119" s="223"/>
      <c r="D119" s="223"/>
      <c r="E119" s="223"/>
      <c r="F119" s="223"/>
      <c r="G119" s="223"/>
      <c r="H119" s="236"/>
      <c r="I119" s="237"/>
    </row>
    <row r="120" spans="1:32" x14ac:dyDescent="0.25">
      <c r="A120" s="56" t="s">
        <v>3</v>
      </c>
      <c r="B120" s="223" t="s">
        <v>101</v>
      </c>
      <c r="C120" s="223"/>
      <c r="D120" s="223"/>
      <c r="E120" s="223"/>
      <c r="F120" s="223"/>
      <c r="G120" s="223"/>
      <c r="H120" s="236"/>
      <c r="I120" s="237"/>
    </row>
    <row r="121" spans="1:32" x14ac:dyDescent="0.25">
      <c r="A121" s="56" t="s">
        <v>5</v>
      </c>
      <c r="B121" s="223" t="s">
        <v>171</v>
      </c>
      <c r="C121" s="223"/>
      <c r="D121" s="223"/>
      <c r="E121" s="223"/>
      <c r="F121" s="223"/>
      <c r="G121" s="223"/>
      <c r="H121" s="236">
        <v>18.329999999999998</v>
      </c>
      <c r="I121" s="237"/>
    </row>
    <row r="122" spans="1:32" x14ac:dyDescent="0.25">
      <c r="A122" s="210" t="s">
        <v>62</v>
      </c>
      <c r="B122" s="211"/>
      <c r="C122" s="211"/>
      <c r="D122" s="211"/>
      <c r="E122" s="211"/>
      <c r="F122" s="211"/>
      <c r="G122" s="212"/>
      <c r="H122" s="219">
        <f>SUM(H118:I121)</f>
        <v>43.959999999999994</v>
      </c>
      <c r="I122" s="220"/>
    </row>
    <row r="123" spans="1:32" x14ac:dyDescent="0.25">
      <c r="A123" s="79"/>
      <c r="B123" s="211"/>
      <c r="C123" s="211"/>
      <c r="D123" s="211"/>
      <c r="E123" s="211"/>
      <c r="F123" s="211"/>
      <c r="G123" s="211"/>
      <c r="H123" s="211"/>
      <c r="I123" s="214"/>
    </row>
    <row r="124" spans="1:32" s="18" customFormat="1" ht="16.5" thickBot="1" x14ac:dyDescent="0.3">
      <c r="A124" s="247" t="s">
        <v>134</v>
      </c>
      <c r="B124" s="248"/>
      <c r="C124" s="248"/>
      <c r="D124" s="248"/>
      <c r="E124" s="248"/>
      <c r="F124" s="248"/>
      <c r="G124" s="248"/>
      <c r="H124" s="80"/>
      <c r="I124" s="81">
        <f>$I$88+$I$77+$H$38+$I$114+$H$122</f>
        <v>3587.3291982034411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91" t="s">
        <v>102</v>
      </c>
      <c r="B125" s="192"/>
      <c r="C125" s="192"/>
      <c r="D125" s="192"/>
      <c r="E125" s="192"/>
      <c r="F125" s="192"/>
      <c r="G125" s="192"/>
      <c r="H125" s="192"/>
      <c r="I125" s="193"/>
    </row>
    <row r="126" spans="1:32" x14ac:dyDescent="0.25">
      <c r="A126" s="306" t="s">
        <v>21</v>
      </c>
      <c r="B126" s="150"/>
      <c r="C126" s="150"/>
      <c r="D126" s="150"/>
      <c r="E126" s="150"/>
      <c r="F126" s="150"/>
      <c r="G126" s="150"/>
      <c r="H126" s="150" t="s">
        <v>67</v>
      </c>
      <c r="I126" s="151"/>
    </row>
    <row r="127" spans="1:32" x14ac:dyDescent="0.25">
      <c r="A127" s="138" t="s">
        <v>45</v>
      </c>
      <c r="B127" s="139"/>
      <c r="C127" s="139"/>
      <c r="D127" s="139"/>
      <c r="E127" s="139"/>
      <c r="F127" s="139"/>
      <c r="G127" s="139"/>
      <c r="H127" s="19" t="s">
        <v>9</v>
      </c>
      <c r="I127" s="69" t="s">
        <v>24</v>
      </c>
    </row>
    <row r="128" spans="1:32" x14ac:dyDescent="0.25">
      <c r="A128" s="70" t="s">
        <v>0</v>
      </c>
      <c r="B128" s="273" t="s">
        <v>103</v>
      </c>
      <c r="C128" s="274"/>
      <c r="D128" s="274"/>
      <c r="E128" s="274"/>
      <c r="F128" s="274"/>
      <c r="G128" s="275"/>
      <c r="H128" s="99">
        <v>9.3299999999999998E-3</v>
      </c>
      <c r="I128" s="76">
        <f>H128*$I$124</f>
        <v>33.469781419238103</v>
      </c>
    </row>
    <row r="129" spans="1:32" x14ac:dyDescent="0.25">
      <c r="A129" s="70" t="s">
        <v>1</v>
      </c>
      <c r="B129" s="273" t="s">
        <v>17</v>
      </c>
      <c r="C129" s="274"/>
      <c r="D129" s="274"/>
      <c r="E129" s="274"/>
      <c r="F129" s="274"/>
      <c r="G129" s="275"/>
      <c r="H129" s="14">
        <v>0.01</v>
      </c>
      <c r="I129" s="76">
        <f>H129*($I$128+$I$124)</f>
        <v>36.207989796226791</v>
      </c>
    </row>
    <row r="130" spans="1:32" x14ac:dyDescent="0.25">
      <c r="A130" s="71" t="s">
        <v>3</v>
      </c>
      <c r="B130" s="273" t="s">
        <v>127</v>
      </c>
      <c r="C130" s="281"/>
      <c r="D130" s="281"/>
      <c r="E130" s="281"/>
      <c r="F130" s="281"/>
      <c r="G130" s="282"/>
      <c r="H130" s="14">
        <v>3.6700000000000003E-2</v>
      </c>
      <c r="I130" s="72">
        <f>(SUM($I$124+$I$128+$I$129)*H130)/(100%-(SUM($H$130:$H$132)))</f>
        <v>148.25158044590066</v>
      </c>
    </row>
    <row r="131" spans="1:32" x14ac:dyDescent="0.25">
      <c r="A131" s="71"/>
      <c r="B131" s="300" t="s">
        <v>126</v>
      </c>
      <c r="C131" s="301"/>
      <c r="D131" s="301"/>
      <c r="E131" s="301"/>
      <c r="F131" s="301"/>
      <c r="G131" s="302"/>
      <c r="H131" s="20">
        <v>8.0000000000000002E-3</v>
      </c>
      <c r="I131" s="72">
        <f>(SUM($I$124+$I$128+$I$129)*H131)/(100%-(SUM($H$130:$H$132)))</f>
        <v>32.316420805645919</v>
      </c>
    </row>
    <row r="132" spans="1:32" x14ac:dyDescent="0.25">
      <c r="A132" s="71" t="s">
        <v>5</v>
      </c>
      <c r="B132" s="303" t="s">
        <v>125</v>
      </c>
      <c r="C132" s="304"/>
      <c r="D132" s="304"/>
      <c r="E132" s="304"/>
      <c r="F132" s="304"/>
      <c r="G132" s="305"/>
      <c r="H132" s="21">
        <v>0.05</v>
      </c>
      <c r="I132" s="72">
        <f>(SUM($I$124+$I$128+$I$129)*H132)/(100%-(SUM($H$130:$H$132)))</f>
        <v>201.97763003528698</v>
      </c>
    </row>
    <row r="133" spans="1:32" x14ac:dyDescent="0.25">
      <c r="A133" s="217" t="s">
        <v>62</v>
      </c>
      <c r="B133" s="218"/>
      <c r="C133" s="218"/>
      <c r="D133" s="218"/>
      <c r="E133" s="218"/>
      <c r="F133" s="218"/>
      <c r="G133" s="218"/>
      <c r="H133" s="22">
        <f>SUM(H128:H132)</f>
        <v>0.11403000000000001</v>
      </c>
      <c r="I133" s="73">
        <f>SUM(I128:I132)</f>
        <v>452.22340250229843</v>
      </c>
    </row>
    <row r="134" spans="1:32" ht="16.5" thickBot="1" x14ac:dyDescent="0.3">
      <c r="A134" s="266" t="s">
        <v>135</v>
      </c>
      <c r="B134" s="267"/>
      <c r="C134" s="267"/>
      <c r="D134" s="267"/>
      <c r="E134" s="267"/>
      <c r="F134" s="267"/>
      <c r="G134" s="268"/>
      <c r="H134" s="82">
        <f>(H128+100%)*(H129+100%)/(100%-(SUM(H130:H132)))-100%</f>
        <v>0.12606130564453788</v>
      </c>
      <c r="I134" s="83">
        <f>H134*SUM($I$124)</f>
        <v>452.223402502299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269" t="s">
        <v>104</v>
      </c>
      <c r="B135" s="270"/>
      <c r="C135" s="270"/>
      <c r="D135" s="270"/>
      <c r="E135" s="270"/>
      <c r="F135" s="270"/>
      <c r="G135" s="270"/>
      <c r="H135" s="270"/>
      <c r="I135" s="271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272" t="s">
        <v>21</v>
      </c>
      <c r="B137" s="158"/>
      <c r="C137" s="158"/>
      <c r="D137" s="158"/>
      <c r="E137" s="158"/>
      <c r="F137" s="158"/>
      <c r="G137" s="158"/>
      <c r="H137" s="158" t="s">
        <v>67</v>
      </c>
      <c r="I137" s="159"/>
    </row>
    <row r="138" spans="1:32" x14ac:dyDescent="0.25">
      <c r="A138" s="74" t="s">
        <v>0</v>
      </c>
      <c r="B138" s="261" t="s">
        <v>106</v>
      </c>
      <c r="C138" s="262"/>
      <c r="D138" s="262"/>
      <c r="E138" s="262"/>
      <c r="F138" s="262"/>
      <c r="G138" s="263"/>
      <c r="H138" s="264">
        <f>H38</f>
        <v>1659.47</v>
      </c>
      <c r="I138" s="265"/>
    </row>
    <row r="139" spans="1:32" x14ac:dyDescent="0.25">
      <c r="A139" s="74" t="s">
        <v>1</v>
      </c>
      <c r="B139" s="261" t="s">
        <v>107</v>
      </c>
      <c r="C139" s="262"/>
      <c r="D139" s="262"/>
      <c r="E139" s="262"/>
      <c r="F139" s="262"/>
      <c r="G139" s="263"/>
      <c r="H139" s="264">
        <f>I77</f>
        <v>1702.3298633469119</v>
      </c>
      <c r="I139" s="265"/>
    </row>
    <row r="140" spans="1:32" x14ac:dyDescent="0.25">
      <c r="A140" s="74" t="s">
        <v>3</v>
      </c>
      <c r="B140" s="261" t="s">
        <v>108</v>
      </c>
      <c r="C140" s="262"/>
      <c r="D140" s="262"/>
      <c r="E140" s="262"/>
      <c r="F140" s="262"/>
      <c r="G140" s="263"/>
      <c r="H140" s="264">
        <f>I88</f>
        <v>110.389453853912</v>
      </c>
      <c r="I140" s="265"/>
    </row>
    <row r="141" spans="1:32" x14ac:dyDescent="0.25">
      <c r="A141" s="74" t="s">
        <v>5</v>
      </c>
      <c r="B141" s="261" t="s">
        <v>109</v>
      </c>
      <c r="C141" s="262"/>
      <c r="D141" s="262"/>
      <c r="E141" s="262"/>
      <c r="F141" s="262"/>
      <c r="G141" s="263"/>
      <c r="H141" s="264">
        <f>I114</f>
        <v>71.179881002616895</v>
      </c>
      <c r="I141" s="265"/>
    </row>
    <row r="142" spans="1:32" x14ac:dyDescent="0.25">
      <c r="A142" s="74" t="s">
        <v>27</v>
      </c>
      <c r="B142" s="261" t="s">
        <v>110</v>
      </c>
      <c r="C142" s="262"/>
      <c r="D142" s="262"/>
      <c r="E142" s="262"/>
      <c r="F142" s="262"/>
      <c r="G142" s="263"/>
      <c r="H142" s="264">
        <f>H122</f>
        <v>43.959999999999994</v>
      </c>
      <c r="I142" s="265"/>
    </row>
    <row r="143" spans="1:32" x14ac:dyDescent="0.25">
      <c r="A143" s="276" t="s">
        <v>117</v>
      </c>
      <c r="B143" s="277"/>
      <c r="C143" s="277"/>
      <c r="D143" s="277"/>
      <c r="E143" s="277"/>
      <c r="F143" s="277"/>
      <c r="G143" s="278"/>
      <c r="H143" s="279">
        <f>SUM(H138:I142)</f>
        <v>3587.3291982034411</v>
      </c>
      <c r="I143" s="280"/>
    </row>
    <row r="144" spans="1:32" ht="16.5" thickBot="1" x14ac:dyDescent="0.3">
      <c r="A144" s="87" t="s">
        <v>28</v>
      </c>
      <c r="B144" s="258" t="s">
        <v>111</v>
      </c>
      <c r="C144" s="258"/>
      <c r="D144" s="258"/>
      <c r="E144" s="258"/>
      <c r="F144" s="258"/>
      <c r="G144" s="258"/>
      <c r="H144" s="259">
        <f>I133</f>
        <v>452.22340250229843</v>
      </c>
      <c r="I144" s="260"/>
    </row>
    <row r="145" spans="1:32" ht="16.5" thickBot="1" x14ac:dyDescent="0.3">
      <c r="A145" s="89" t="s">
        <v>31</v>
      </c>
      <c r="B145" s="130" t="s">
        <v>196</v>
      </c>
      <c r="C145" s="131"/>
      <c r="D145" s="131"/>
      <c r="E145" s="131"/>
      <c r="F145" s="131"/>
      <c r="G145" s="131"/>
      <c r="H145" s="298">
        <f>H143+H144</f>
        <v>4039.5526007057397</v>
      </c>
      <c r="I145" s="299"/>
    </row>
    <row r="146" spans="1:32" ht="16.5" thickBot="1" x14ac:dyDescent="0.3">
      <c r="A146" s="88" t="s">
        <v>32</v>
      </c>
      <c r="B146" s="290" t="s">
        <v>136</v>
      </c>
      <c r="C146" s="290"/>
      <c r="D146" s="290"/>
      <c r="E146" s="290"/>
      <c r="F146" s="290"/>
      <c r="G146" s="290"/>
      <c r="H146" s="286">
        <f>$E$26</f>
        <v>1</v>
      </c>
      <c r="I146" s="287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0" t="s">
        <v>137</v>
      </c>
      <c r="C147" s="131"/>
      <c r="D147" s="131"/>
      <c r="E147" s="131"/>
      <c r="F147" s="131"/>
      <c r="G147" s="131"/>
      <c r="H147" s="288">
        <f>$H$145*$H$146</f>
        <v>4039.5526007057397</v>
      </c>
      <c r="I147" s="289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283" t="s">
        <v>206</v>
      </c>
      <c r="C150" s="284"/>
      <c r="D150" s="285"/>
      <c r="F150" s="9" t="s">
        <v>197</v>
      </c>
      <c r="G150" s="36"/>
      <c r="H150" s="37">
        <f>H145</f>
        <v>4039.5526007057397</v>
      </c>
      <c r="I150" s="38"/>
    </row>
    <row r="151" spans="1:32" s="1" customFormat="1" x14ac:dyDescent="0.25">
      <c r="F151" s="9" t="s">
        <v>200</v>
      </c>
      <c r="G151" s="36"/>
      <c r="H151" s="37">
        <v>3969.74</v>
      </c>
    </row>
    <row r="152" spans="1:32" s="1" customFormat="1" x14ac:dyDescent="0.25">
      <c r="F152" s="10" t="s">
        <v>199</v>
      </c>
      <c r="G152" s="39"/>
      <c r="H152" s="40">
        <f>H150-H151</f>
        <v>69.812600705739897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H145:I145"/>
    <mergeCell ref="B146:G146"/>
    <mergeCell ref="H146:I146"/>
    <mergeCell ref="B147:G147"/>
    <mergeCell ref="H147:I147"/>
    <mergeCell ref="B150:D150"/>
    <mergeCell ref="B145:G145"/>
    <mergeCell ref="H22:I22"/>
    <mergeCell ref="A27:I27"/>
    <mergeCell ref="A28:I28"/>
    <mergeCell ref="A39:I39"/>
    <mergeCell ref="A40:I40"/>
    <mergeCell ref="A41:I41"/>
    <mergeCell ref="A47:I47"/>
    <mergeCell ref="A48:I48"/>
    <mergeCell ref="A60:I60"/>
    <mergeCell ref="B26:D26"/>
    <mergeCell ref="E26:G26"/>
    <mergeCell ref="H26:I26"/>
    <mergeCell ref="B24:D24"/>
    <mergeCell ref="E24:G24"/>
    <mergeCell ref="H24:I24"/>
    <mergeCell ref="B25:D25"/>
    <mergeCell ref="E25:G25"/>
    <mergeCell ref="A6:D6"/>
    <mergeCell ref="A7:D7"/>
    <mergeCell ref="A8:D8"/>
    <mergeCell ref="C1:I1"/>
    <mergeCell ref="C2:I2"/>
    <mergeCell ref="C3:I3"/>
    <mergeCell ref="C4:I4"/>
    <mergeCell ref="A5:I5"/>
    <mergeCell ref="E6:I6"/>
    <mergeCell ref="E7:I7"/>
    <mergeCell ref="E8:I8"/>
    <mergeCell ref="A12:D12"/>
    <mergeCell ref="A9:D9"/>
    <mergeCell ref="A10:D10"/>
    <mergeCell ref="A11:D11"/>
    <mergeCell ref="E9:I9"/>
    <mergeCell ref="E10:I10"/>
    <mergeCell ref="E11:I11"/>
    <mergeCell ref="E12:I12"/>
    <mergeCell ref="H13:I13"/>
    <mergeCell ref="H14:I14"/>
    <mergeCell ref="H15:I15"/>
    <mergeCell ref="H16:I16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5:I25"/>
    <mergeCell ref="B31:G31"/>
    <mergeCell ref="H31:I31"/>
    <mergeCell ref="B32:G32"/>
    <mergeCell ref="H32:I32"/>
    <mergeCell ref="A29:G29"/>
    <mergeCell ref="H29:I29"/>
    <mergeCell ref="B30:G30"/>
    <mergeCell ref="H30:I30"/>
    <mergeCell ref="B35:G35"/>
    <mergeCell ref="H35:I35"/>
    <mergeCell ref="B36:G36"/>
    <mergeCell ref="H36:I36"/>
    <mergeCell ref="B33:G33"/>
    <mergeCell ref="H33:I33"/>
    <mergeCell ref="B34:G34"/>
    <mergeCell ref="H34:I34"/>
    <mergeCell ref="A42:G42"/>
    <mergeCell ref="H42:I42"/>
    <mergeCell ref="B37:G37"/>
    <mergeCell ref="H37:I37"/>
    <mergeCell ref="A38:G38"/>
    <mergeCell ref="H38:I38"/>
    <mergeCell ref="A49:G49"/>
    <mergeCell ref="H49:I49"/>
    <mergeCell ref="A50:G50"/>
    <mergeCell ref="B51:G51"/>
    <mergeCell ref="B52:G52"/>
    <mergeCell ref="A43:G43"/>
    <mergeCell ref="B44:G44"/>
    <mergeCell ref="B45:G45"/>
    <mergeCell ref="A46:G46"/>
    <mergeCell ref="A59:G59"/>
    <mergeCell ref="A62:G62"/>
    <mergeCell ref="H62:I62"/>
    <mergeCell ref="B53:G53"/>
    <mergeCell ref="B54:G54"/>
    <mergeCell ref="B55:G55"/>
    <mergeCell ref="B56:G56"/>
    <mergeCell ref="B57:G57"/>
    <mergeCell ref="B58:G58"/>
    <mergeCell ref="A61:I61"/>
    <mergeCell ref="B65:G65"/>
    <mergeCell ref="H65:I65"/>
    <mergeCell ref="B66:G66"/>
    <mergeCell ref="H66:I66"/>
    <mergeCell ref="B63:G63"/>
    <mergeCell ref="H63:I63"/>
    <mergeCell ref="B64:G64"/>
    <mergeCell ref="H64:I64"/>
    <mergeCell ref="A69:G69"/>
    <mergeCell ref="H69:I69"/>
    <mergeCell ref="A72:G72"/>
    <mergeCell ref="H72:I72"/>
    <mergeCell ref="B67:G67"/>
    <mergeCell ref="H67:I67"/>
    <mergeCell ref="B68:G68"/>
    <mergeCell ref="H68:I68"/>
    <mergeCell ref="A70:I70"/>
    <mergeCell ref="A71:I71"/>
    <mergeCell ref="A80:G80"/>
    <mergeCell ref="H80:I80"/>
    <mergeCell ref="A81:G81"/>
    <mergeCell ref="B82:G82"/>
    <mergeCell ref="A73:G73"/>
    <mergeCell ref="B74:G74"/>
    <mergeCell ref="B75:G75"/>
    <mergeCell ref="B76:G76"/>
    <mergeCell ref="A77:G77"/>
    <mergeCell ref="A78:I78"/>
    <mergeCell ref="A79:I79"/>
    <mergeCell ref="A90:G90"/>
    <mergeCell ref="A93:G93"/>
    <mergeCell ref="H93:I93"/>
    <mergeCell ref="B83:G83"/>
    <mergeCell ref="B84:G84"/>
    <mergeCell ref="B85:G85"/>
    <mergeCell ref="B86:G86"/>
    <mergeCell ref="B87:G87"/>
    <mergeCell ref="A88:G88"/>
    <mergeCell ref="A91:I91"/>
    <mergeCell ref="A92:I92"/>
    <mergeCell ref="B100:G100"/>
    <mergeCell ref="A101:G101"/>
    <mergeCell ref="A104:G104"/>
    <mergeCell ref="H104:I104"/>
    <mergeCell ref="A94:G94"/>
    <mergeCell ref="B95:G95"/>
    <mergeCell ref="B96:G96"/>
    <mergeCell ref="B97:G97"/>
    <mergeCell ref="B98:G98"/>
    <mergeCell ref="B99:G99"/>
    <mergeCell ref="A102:I102"/>
    <mergeCell ref="A103:I103"/>
    <mergeCell ref="A111:G111"/>
    <mergeCell ref="B112:G112"/>
    <mergeCell ref="B113:G113"/>
    <mergeCell ref="A114:G114"/>
    <mergeCell ref="A105:G105"/>
    <mergeCell ref="B106:G106"/>
    <mergeCell ref="A107:G107"/>
    <mergeCell ref="A110:G110"/>
    <mergeCell ref="H110:I110"/>
    <mergeCell ref="A108:I108"/>
    <mergeCell ref="A109:I109"/>
    <mergeCell ref="A115:I115"/>
    <mergeCell ref="A116:I116"/>
    <mergeCell ref="B119:G119"/>
    <mergeCell ref="H119:I119"/>
    <mergeCell ref="B120:G120"/>
    <mergeCell ref="H120:I120"/>
    <mergeCell ref="A117:G117"/>
    <mergeCell ref="H117:I117"/>
    <mergeCell ref="B118:G118"/>
    <mergeCell ref="H118:I118"/>
    <mergeCell ref="A127:G127"/>
    <mergeCell ref="B132:G132"/>
    <mergeCell ref="A134:G134"/>
    <mergeCell ref="A135:I135"/>
    <mergeCell ref="A126:G126"/>
    <mergeCell ref="B121:G121"/>
    <mergeCell ref="H121:I121"/>
    <mergeCell ref="A122:G122"/>
    <mergeCell ref="H122:I122"/>
    <mergeCell ref="B123:I123"/>
    <mergeCell ref="A124:G124"/>
    <mergeCell ref="A125:I125"/>
    <mergeCell ref="H126:I126"/>
    <mergeCell ref="H137:I137"/>
    <mergeCell ref="B138:G138"/>
    <mergeCell ref="H138:I138"/>
    <mergeCell ref="A137:G137"/>
    <mergeCell ref="H143:I143"/>
    <mergeCell ref="A133:G133"/>
    <mergeCell ref="B128:G128"/>
    <mergeCell ref="B129:G129"/>
    <mergeCell ref="B130:G130"/>
    <mergeCell ref="B131:G131"/>
    <mergeCell ref="H144:I144"/>
    <mergeCell ref="B141:G141"/>
    <mergeCell ref="H141:I141"/>
    <mergeCell ref="H142:I142"/>
    <mergeCell ref="B142:G142"/>
    <mergeCell ref="A143:G143"/>
    <mergeCell ref="B144:G144"/>
    <mergeCell ref="B139:G139"/>
    <mergeCell ref="H139:I139"/>
    <mergeCell ref="B140:G140"/>
    <mergeCell ref="H140:I140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27" zoomScale="80" zoomScaleNormal="80" workbookViewId="0">
      <selection activeCell="M9" sqref="M9:M10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132" t="s">
        <v>19</v>
      </c>
      <c r="D1" s="133"/>
      <c r="E1" s="133"/>
      <c r="F1" s="133"/>
      <c r="G1" s="133"/>
      <c r="H1" s="133"/>
      <c r="I1" s="134"/>
    </row>
    <row r="2" spans="1:9" ht="19.5" customHeight="1" x14ac:dyDescent="0.25">
      <c r="A2" s="47"/>
      <c r="B2" s="4"/>
      <c r="C2" s="135" t="s">
        <v>118</v>
      </c>
      <c r="D2" s="136"/>
      <c r="E2" s="136"/>
      <c r="F2" s="136"/>
      <c r="G2" s="136"/>
      <c r="H2" s="136"/>
      <c r="I2" s="137"/>
    </row>
    <row r="3" spans="1:9" ht="19.5" customHeight="1" x14ac:dyDescent="0.25">
      <c r="A3" s="47"/>
      <c r="B3" s="4"/>
      <c r="C3" s="135" t="s">
        <v>131</v>
      </c>
      <c r="D3" s="136"/>
      <c r="E3" s="136"/>
      <c r="F3" s="136"/>
      <c r="G3" s="136"/>
      <c r="H3" s="136"/>
      <c r="I3" s="137"/>
    </row>
    <row r="4" spans="1:9" ht="19.5" customHeight="1" thickBot="1" x14ac:dyDescent="0.3">
      <c r="A4" s="47"/>
      <c r="B4" s="4"/>
      <c r="C4" s="152" t="s">
        <v>71</v>
      </c>
      <c r="D4" s="153"/>
      <c r="E4" s="153"/>
      <c r="F4" s="153"/>
      <c r="G4" s="153"/>
      <c r="H4" s="153"/>
      <c r="I4" s="154"/>
    </row>
    <row r="5" spans="1:9" ht="18" customHeight="1" thickBot="1" x14ac:dyDescent="0.3">
      <c r="A5" s="155" t="s">
        <v>70</v>
      </c>
      <c r="B5" s="156"/>
      <c r="C5" s="156"/>
      <c r="D5" s="156"/>
      <c r="E5" s="156"/>
      <c r="F5" s="156"/>
      <c r="G5" s="156"/>
      <c r="H5" s="156"/>
      <c r="I5" s="157"/>
    </row>
    <row r="6" spans="1:9" x14ac:dyDescent="0.25">
      <c r="A6" s="148" t="s">
        <v>39</v>
      </c>
      <c r="B6" s="149"/>
      <c r="C6" s="149"/>
      <c r="D6" s="149"/>
      <c r="E6" s="150" t="s">
        <v>202</v>
      </c>
      <c r="F6" s="150"/>
      <c r="G6" s="150"/>
      <c r="H6" s="150"/>
      <c r="I6" s="151"/>
    </row>
    <row r="7" spans="1:9" x14ac:dyDescent="0.25">
      <c r="A7" s="142" t="s">
        <v>54</v>
      </c>
      <c r="B7" s="143"/>
      <c r="C7" s="143"/>
      <c r="D7" s="143"/>
      <c r="E7" s="144" t="s">
        <v>115</v>
      </c>
      <c r="F7" s="144"/>
      <c r="G7" s="144"/>
      <c r="H7" s="144"/>
      <c r="I7" s="145"/>
    </row>
    <row r="8" spans="1:9" x14ac:dyDescent="0.25">
      <c r="A8" s="138" t="s">
        <v>30</v>
      </c>
      <c r="B8" s="139"/>
      <c r="C8" s="139"/>
      <c r="D8" s="139"/>
      <c r="E8" s="140" t="s">
        <v>113</v>
      </c>
      <c r="F8" s="140"/>
      <c r="G8" s="140"/>
      <c r="H8" s="140"/>
      <c r="I8" s="141"/>
    </row>
    <row r="9" spans="1:9" x14ac:dyDescent="0.25">
      <c r="A9" s="142" t="s">
        <v>129</v>
      </c>
      <c r="B9" s="143"/>
      <c r="C9" s="143"/>
      <c r="D9" s="143"/>
      <c r="E9" s="144" t="s">
        <v>166</v>
      </c>
      <c r="F9" s="144"/>
      <c r="G9" s="144"/>
      <c r="H9" s="144"/>
      <c r="I9" s="145"/>
    </row>
    <row r="10" spans="1:9" x14ac:dyDescent="0.25">
      <c r="A10" s="138" t="s">
        <v>50</v>
      </c>
      <c r="B10" s="139"/>
      <c r="C10" s="139"/>
      <c r="D10" s="139"/>
      <c r="E10" s="146" t="s">
        <v>116</v>
      </c>
      <c r="F10" s="146"/>
      <c r="G10" s="146"/>
      <c r="H10" s="146"/>
      <c r="I10" s="147"/>
    </row>
    <row r="11" spans="1:9" x14ac:dyDescent="0.25">
      <c r="A11" s="142" t="s">
        <v>53</v>
      </c>
      <c r="B11" s="143"/>
      <c r="C11" s="143"/>
      <c r="D11" s="143"/>
      <c r="E11" s="144" t="s">
        <v>116</v>
      </c>
      <c r="F11" s="144"/>
      <c r="G11" s="144"/>
      <c r="H11" s="144"/>
      <c r="I11" s="145"/>
    </row>
    <row r="12" spans="1:9" x14ac:dyDescent="0.25">
      <c r="A12" s="138" t="s">
        <v>55</v>
      </c>
      <c r="B12" s="139"/>
      <c r="C12" s="139"/>
      <c r="D12" s="139"/>
      <c r="E12" s="158" t="s">
        <v>112</v>
      </c>
      <c r="F12" s="158"/>
      <c r="G12" s="158"/>
      <c r="H12" s="158"/>
      <c r="I12" s="159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291" t="s">
        <v>116</v>
      </c>
      <c r="I13" s="292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293" t="s">
        <v>116</v>
      </c>
      <c r="I14" s="294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295" t="s">
        <v>33</v>
      </c>
      <c r="I15" s="292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296" t="s">
        <v>203</v>
      </c>
      <c r="I16" s="297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175" t="s">
        <v>23</v>
      </c>
      <c r="C18" s="175"/>
      <c r="D18" s="175"/>
      <c r="E18" s="175"/>
      <c r="F18" s="175"/>
      <c r="G18" s="175"/>
      <c r="H18" s="176" t="s">
        <v>40</v>
      </c>
      <c r="I18" s="177"/>
    </row>
    <row r="19" spans="1:10" x14ac:dyDescent="0.25">
      <c r="A19" s="53" t="s">
        <v>1</v>
      </c>
      <c r="B19" s="178" t="s">
        <v>44</v>
      </c>
      <c r="C19" s="178"/>
      <c r="D19" s="178"/>
      <c r="E19" s="178"/>
      <c r="F19" s="178"/>
      <c r="G19" s="178"/>
      <c r="H19" s="179" t="s">
        <v>167</v>
      </c>
      <c r="I19" s="180"/>
    </row>
    <row r="20" spans="1:10" x14ac:dyDescent="0.25">
      <c r="A20" s="54" t="s">
        <v>3</v>
      </c>
      <c r="B20" s="166" t="s">
        <v>130</v>
      </c>
      <c r="C20" s="166"/>
      <c r="D20" s="166"/>
      <c r="E20" s="166"/>
      <c r="F20" s="166"/>
      <c r="G20" s="166"/>
      <c r="H20" s="167">
        <v>1621</v>
      </c>
      <c r="I20" s="168"/>
    </row>
    <row r="21" spans="1:10" x14ac:dyDescent="0.25">
      <c r="A21" s="55" t="s">
        <v>5</v>
      </c>
      <c r="B21" s="169" t="s">
        <v>46</v>
      </c>
      <c r="C21" s="170"/>
      <c r="D21" s="170"/>
      <c r="E21" s="170"/>
      <c r="F21" s="170"/>
      <c r="G21" s="170"/>
      <c r="H21" s="171">
        <v>2157.27</v>
      </c>
      <c r="I21" s="172"/>
    </row>
    <row r="22" spans="1:10" x14ac:dyDescent="0.25">
      <c r="A22" s="52" t="s">
        <v>27</v>
      </c>
      <c r="B22" s="175" t="s">
        <v>6</v>
      </c>
      <c r="C22" s="175"/>
      <c r="D22" s="175"/>
      <c r="E22" s="175"/>
      <c r="F22" s="175"/>
      <c r="G22" s="175"/>
      <c r="H22" s="173">
        <v>46023</v>
      </c>
      <c r="I22" s="174"/>
    </row>
    <row r="23" spans="1:10" x14ac:dyDescent="0.25">
      <c r="A23" s="53" t="s">
        <v>28</v>
      </c>
      <c r="B23" s="160" t="s">
        <v>29</v>
      </c>
      <c r="C23" s="160"/>
      <c r="D23" s="160"/>
      <c r="E23" s="160" t="s">
        <v>132</v>
      </c>
      <c r="F23" s="160"/>
      <c r="G23" s="160"/>
      <c r="H23" s="160" t="s">
        <v>51</v>
      </c>
      <c r="I23" s="161"/>
    </row>
    <row r="24" spans="1:10" x14ac:dyDescent="0.25">
      <c r="A24" s="52" t="s">
        <v>31</v>
      </c>
      <c r="B24" s="162">
        <v>0.06</v>
      </c>
      <c r="C24" s="162"/>
      <c r="D24" s="162"/>
      <c r="E24" s="163">
        <v>44</v>
      </c>
      <c r="F24" s="163"/>
      <c r="G24" s="163"/>
      <c r="H24" s="164">
        <v>4</v>
      </c>
      <c r="I24" s="165"/>
    </row>
    <row r="25" spans="1:10" x14ac:dyDescent="0.25">
      <c r="A25" s="53" t="s">
        <v>32</v>
      </c>
      <c r="B25" s="160" t="s">
        <v>49</v>
      </c>
      <c r="C25" s="160"/>
      <c r="D25" s="160"/>
      <c r="E25" s="160" t="s">
        <v>47</v>
      </c>
      <c r="F25" s="160"/>
      <c r="G25" s="160"/>
      <c r="H25" s="189" t="s">
        <v>48</v>
      </c>
      <c r="I25" s="190"/>
    </row>
    <row r="26" spans="1:10" x14ac:dyDescent="0.25">
      <c r="A26" s="52" t="s">
        <v>34</v>
      </c>
      <c r="B26" s="163" t="s">
        <v>18</v>
      </c>
      <c r="C26" s="163"/>
      <c r="D26" s="163"/>
      <c r="E26" s="163">
        <v>1</v>
      </c>
      <c r="F26" s="163"/>
      <c r="G26" s="163"/>
      <c r="H26" s="194">
        <v>1</v>
      </c>
      <c r="I26" s="195"/>
    </row>
    <row r="27" spans="1:10" ht="16.5" thickBot="1" x14ac:dyDescent="0.3">
      <c r="A27" s="196"/>
      <c r="B27" s="197"/>
      <c r="C27" s="197"/>
      <c r="D27" s="197"/>
      <c r="E27" s="197"/>
      <c r="F27" s="197"/>
      <c r="G27" s="197"/>
      <c r="H27" s="197"/>
      <c r="I27" s="198"/>
    </row>
    <row r="28" spans="1:10" ht="16.5" thickBot="1" x14ac:dyDescent="0.3">
      <c r="A28" s="191" t="s">
        <v>72</v>
      </c>
      <c r="B28" s="192"/>
      <c r="C28" s="192"/>
      <c r="D28" s="192"/>
      <c r="E28" s="192"/>
      <c r="F28" s="192"/>
      <c r="G28" s="192"/>
      <c r="H28" s="192"/>
      <c r="I28" s="193"/>
    </row>
    <row r="29" spans="1:10" x14ac:dyDescent="0.25">
      <c r="A29" s="181" t="s">
        <v>21</v>
      </c>
      <c r="B29" s="182"/>
      <c r="C29" s="182"/>
      <c r="D29" s="182"/>
      <c r="E29" s="182"/>
      <c r="F29" s="182"/>
      <c r="G29" s="182"/>
      <c r="H29" s="182" t="s">
        <v>67</v>
      </c>
      <c r="I29" s="183"/>
    </row>
    <row r="30" spans="1:10" x14ac:dyDescent="0.25">
      <c r="A30" s="56" t="s">
        <v>0</v>
      </c>
      <c r="B30" s="184" t="s">
        <v>7</v>
      </c>
      <c r="C30" s="185"/>
      <c r="D30" s="185"/>
      <c r="E30" s="185"/>
      <c r="F30" s="185"/>
      <c r="G30" s="186"/>
      <c r="H30" s="187">
        <f>H21</f>
        <v>2157.27</v>
      </c>
      <c r="I30" s="188"/>
      <c r="J30" s="117"/>
    </row>
    <row r="31" spans="1:10" x14ac:dyDescent="0.25">
      <c r="A31" s="57" t="s">
        <v>1</v>
      </c>
      <c r="B31" s="199" t="s">
        <v>41</v>
      </c>
      <c r="C31" s="200"/>
      <c r="D31" s="200"/>
      <c r="E31" s="200"/>
      <c r="F31" s="200"/>
      <c r="G31" s="201"/>
      <c r="H31" s="187"/>
      <c r="I31" s="188"/>
    </row>
    <row r="32" spans="1:10" x14ac:dyDescent="0.25">
      <c r="A32" s="56" t="s">
        <v>3</v>
      </c>
      <c r="B32" s="184" t="s">
        <v>114</v>
      </c>
      <c r="C32" s="185"/>
      <c r="D32" s="185"/>
      <c r="E32" s="185"/>
      <c r="F32" s="185"/>
      <c r="G32" s="186"/>
      <c r="H32" s="205">
        <v>0</v>
      </c>
      <c r="I32" s="206"/>
    </row>
    <row r="33" spans="1:9" x14ac:dyDescent="0.25">
      <c r="A33" s="57" t="s">
        <v>5</v>
      </c>
      <c r="B33" s="199" t="s">
        <v>42</v>
      </c>
      <c r="C33" s="200"/>
      <c r="D33" s="200"/>
      <c r="E33" s="200"/>
      <c r="F33" s="200"/>
      <c r="G33" s="201"/>
      <c r="H33" s="187"/>
      <c r="I33" s="188"/>
    </row>
    <row r="34" spans="1:9" x14ac:dyDescent="0.25">
      <c r="A34" s="57" t="s">
        <v>27</v>
      </c>
      <c r="B34" s="199" t="s">
        <v>63</v>
      </c>
      <c r="C34" s="200"/>
      <c r="D34" s="200"/>
      <c r="E34" s="200"/>
      <c r="F34" s="200"/>
      <c r="G34" s="201"/>
      <c r="H34" s="187"/>
      <c r="I34" s="188"/>
    </row>
    <row r="35" spans="1:9" x14ac:dyDescent="0.25">
      <c r="A35" s="57" t="s">
        <v>28</v>
      </c>
      <c r="B35" s="199" t="s">
        <v>43</v>
      </c>
      <c r="C35" s="200"/>
      <c r="D35" s="200"/>
      <c r="E35" s="200"/>
      <c r="F35" s="200"/>
      <c r="G35" s="201"/>
      <c r="H35" s="187"/>
      <c r="I35" s="188"/>
    </row>
    <row r="36" spans="1:9" x14ac:dyDescent="0.25">
      <c r="A36" s="54" t="s">
        <v>31</v>
      </c>
      <c r="B36" s="202" t="s">
        <v>64</v>
      </c>
      <c r="C36" s="203"/>
      <c r="D36" s="203"/>
      <c r="E36" s="203"/>
      <c r="F36" s="203"/>
      <c r="G36" s="204"/>
      <c r="H36" s="187"/>
      <c r="I36" s="188"/>
    </row>
    <row r="37" spans="1:9" x14ac:dyDescent="0.25">
      <c r="A37" s="54" t="s">
        <v>32</v>
      </c>
      <c r="B37" s="202" t="s">
        <v>61</v>
      </c>
      <c r="C37" s="203"/>
      <c r="D37" s="203"/>
      <c r="E37" s="203"/>
      <c r="F37" s="203"/>
      <c r="G37" s="204"/>
      <c r="H37" s="215"/>
      <c r="I37" s="216"/>
    </row>
    <row r="38" spans="1:9" x14ac:dyDescent="0.25">
      <c r="A38" s="217" t="s">
        <v>62</v>
      </c>
      <c r="B38" s="218"/>
      <c r="C38" s="218"/>
      <c r="D38" s="218"/>
      <c r="E38" s="218"/>
      <c r="F38" s="218"/>
      <c r="G38" s="218"/>
      <c r="H38" s="219">
        <f>SUM(H30:H37)</f>
        <v>2157.27</v>
      </c>
      <c r="I38" s="220"/>
    </row>
    <row r="39" spans="1:9" ht="16.5" thickBot="1" x14ac:dyDescent="0.3">
      <c r="A39" s="196"/>
      <c r="B39" s="197"/>
      <c r="C39" s="197"/>
      <c r="D39" s="197"/>
      <c r="E39" s="197"/>
      <c r="F39" s="197"/>
      <c r="G39" s="197"/>
      <c r="H39" s="197"/>
      <c r="I39" s="198"/>
    </row>
    <row r="40" spans="1:9" ht="16.5" thickBot="1" x14ac:dyDescent="0.3">
      <c r="A40" s="191" t="s">
        <v>73</v>
      </c>
      <c r="B40" s="192"/>
      <c r="C40" s="192"/>
      <c r="D40" s="192"/>
      <c r="E40" s="192"/>
      <c r="F40" s="192"/>
      <c r="G40" s="192"/>
      <c r="H40" s="192"/>
      <c r="I40" s="193"/>
    </row>
    <row r="41" spans="1:9" x14ac:dyDescent="0.25">
      <c r="A41" s="207" t="s">
        <v>74</v>
      </c>
      <c r="B41" s="208"/>
      <c r="C41" s="208"/>
      <c r="D41" s="208"/>
      <c r="E41" s="208"/>
      <c r="F41" s="208"/>
      <c r="G41" s="208"/>
      <c r="H41" s="208"/>
      <c r="I41" s="209"/>
    </row>
    <row r="42" spans="1:9" x14ac:dyDescent="0.25">
      <c r="A42" s="210" t="s">
        <v>21</v>
      </c>
      <c r="B42" s="211"/>
      <c r="C42" s="211"/>
      <c r="D42" s="211"/>
      <c r="E42" s="211"/>
      <c r="F42" s="211"/>
      <c r="G42" s="212"/>
      <c r="H42" s="213" t="s">
        <v>67</v>
      </c>
      <c r="I42" s="214"/>
    </row>
    <row r="43" spans="1:9" x14ac:dyDescent="0.25">
      <c r="A43" s="224" t="s">
        <v>45</v>
      </c>
      <c r="B43" s="225"/>
      <c r="C43" s="225"/>
      <c r="D43" s="225"/>
      <c r="E43" s="225"/>
      <c r="F43" s="225"/>
      <c r="G43" s="226"/>
      <c r="H43" s="94" t="s">
        <v>9</v>
      </c>
      <c r="I43" s="58" t="s">
        <v>24</v>
      </c>
    </row>
    <row r="44" spans="1:9" x14ac:dyDescent="0.25">
      <c r="A44" s="56" t="s">
        <v>0</v>
      </c>
      <c r="B44" s="202" t="s">
        <v>75</v>
      </c>
      <c r="C44" s="203"/>
      <c r="D44" s="203"/>
      <c r="E44" s="203"/>
      <c r="F44" s="203"/>
      <c r="G44" s="204"/>
      <c r="H44" s="12">
        <v>8.3299999999999999E-2</v>
      </c>
      <c r="I44" s="59">
        <f>H44*($H$38)</f>
        <v>179.700591</v>
      </c>
    </row>
    <row r="45" spans="1:9" x14ac:dyDescent="0.25">
      <c r="A45" s="56" t="s">
        <v>1</v>
      </c>
      <c r="B45" s="202" t="s">
        <v>76</v>
      </c>
      <c r="C45" s="203"/>
      <c r="D45" s="203"/>
      <c r="E45" s="203"/>
      <c r="F45" s="203"/>
      <c r="G45" s="204"/>
      <c r="H45" s="12">
        <v>0.1111</v>
      </c>
      <c r="I45" s="59">
        <f>H45*($H$38)</f>
        <v>239.672697</v>
      </c>
    </row>
    <row r="46" spans="1:9" x14ac:dyDescent="0.25">
      <c r="A46" s="217" t="s">
        <v>62</v>
      </c>
      <c r="B46" s="218"/>
      <c r="C46" s="218"/>
      <c r="D46" s="218"/>
      <c r="E46" s="218"/>
      <c r="F46" s="218"/>
      <c r="G46" s="218"/>
      <c r="H46" s="13">
        <f>SUM(H44:H45)</f>
        <v>0.19440000000000002</v>
      </c>
      <c r="I46" s="60">
        <f>SUM(I44:I45)</f>
        <v>419.373288</v>
      </c>
    </row>
    <row r="47" spans="1:9" x14ac:dyDescent="0.25">
      <c r="A47" s="227"/>
      <c r="B47" s="228"/>
      <c r="C47" s="228"/>
      <c r="D47" s="228"/>
      <c r="E47" s="228"/>
      <c r="F47" s="228"/>
      <c r="G47" s="228"/>
      <c r="H47" s="228"/>
      <c r="I47" s="229"/>
    </row>
    <row r="48" spans="1:9" x14ac:dyDescent="0.25">
      <c r="A48" s="230" t="s">
        <v>77</v>
      </c>
      <c r="B48" s="231"/>
      <c r="C48" s="231"/>
      <c r="D48" s="231"/>
      <c r="E48" s="231"/>
      <c r="F48" s="231"/>
      <c r="G48" s="231"/>
      <c r="H48" s="231"/>
      <c r="I48" s="232"/>
    </row>
    <row r="49" spans="1:32" x14ac:dyDescent="0.25">
      <c r="A49" s="210" t="s">
        <v>21</v>
      </c>
      <c r="B49" s="211"/>
      <c r="C49" s="211"/>
      <c r="D49" s="211"/>
      <c r="E49" s="211"/>
      <c r="F49" s="211"/>
      <c r="G49" s="212"/>
      <c r="H49" s="213" t="s">
        <v>67</v>
      </c>
      <c r="I49" s="214"/>
    </row>
    <row r="50" spans="1:32" x14ac:dyDescent="0.25">
      <c r="A50" s="221" t="s">
        <v>45</v>
      </c>
      <c r="B50" s="222"/>
      <c r="C50" s="222"/>
      <c r="D50" s="222"/>
      <c r="E50" s="222"/>
      <c r="F50" s="222"/>
      <c r="G50" s="222"/>
      <c r="H50" s="94" t="s">
        <v>9</v>
      </c>
      <c r="I50" s="58" t="s">
        <v>24</v>
      </c>
    </row>
    <row r="51" spans="1:32" x14ac:dyDescent="0.25">
      <c r="A51" s="56" t="s">
        <v>0</v>
      </c>
      <c r="B51" s="223" t="s">
        <v>10</v>
      </c>
      <c r="C51" s="223"/>
      <c r="D51" s="223"/>
      <c r="E51" s="223"/>
      <c r="F51" s="223"/>
      <c r="G51" s="223"/>
      <c r="H51" s="14">
        <v>0.2</v>
      </c>
      <c r="I51" s="95">
        <f>H51*($I$46+$H$38)</f>
        <v>515.32865760000004</v>
      </c>
    </row>
    <row r="52" spans="1:32" x14ac:dyDescent="0.25">
      <c r="A52" s="56" t="s">
        <v>1</v>
      </c>
      <c r="B52" s="223" t="s">
        <v>11</v>
      </c>
      <c r="C52" s="223"/>
      <c r="D52" s="223"/>
      <c r="E52" s="223"/>
      <c r="F52" s="223"/>
      <c r="G52" s="223"/>
      <c r="H52" s="14">
        <v>1.4999999999999999E-2</v>
      </c>
      <c r="I52" s="95">
        <f t="shared" ref="I52:I58" si="0">H52*($I$46+$H$38)</f>
        <v>38.649649320000002</v>
      </c>
    </row>
    <row r="53" spans="1:32" x14ac:dyDescent="0.25">
      <c r="A53" s="56" t="s">
        <v>3</v>
      </c>
      <c r="B53" s="223" t="s">
        <v>12</v>
      </c>
      <c r="C53" s="223"/>
      <c r="D53" s="223"/>
      <c r="E53" s="223"/>
      <c r="F53" s="223"/>
      <c r="G53" s="223"/>
      <c r="H53" s="14">
        <v>0.01</v>
      </c>
      <c r="I53" s="95">
        <f t="shared" si="0"/>
        <v>25.766432880000004</v>
      </c>
    </row>
    <row r="54" spans="1:32" x14ac:dyDescent="0.25">
      <c r="A54" s="56" t="s">
        <v>5</v>
      </c>
      <c r="B54" s="223" t="s">
        <v>13</v>
      </c>
      <c r="C54" s="223"/>
      <c r="D54" s="223"/>
      <c r="E54" s="223"/>
      <c r="F54" s="223"/>
      <c r="G54" s="223"/>
      <c r="H54" s="14">
        <v>2E-3</v>
      </c>
      <c r="I54" s="95">
        <f t="shared" si="0"/>
        <v>5.1532865760000002</v>
      </c>
    </row>
    <row r="55" spans="1:32" x14ac:dyDescent="0.25">
      <c r="A55" s="56" t="s">
        <v>27</v>
      </c>
      <c r="B55" s="223" t="s">
        <v>14</v>
      </c>
      <c r="C55" s="223"/>
      <c r="D55" s="223"/>
      <c r="E55" s="223"/>
      <c r="F55" s="223"/>
      <c r="G55" s="223"/>
      <c r="H55" s="14">
        <v>2.5000000000000001E-2</v>
      </c>
      <c r="I55" s="95">
        <f t="shared" si="0"/>
        <v>64.416082200000005</v>
      </c>
    </row>
    <row r="56" spans="1:32" x14ac:dyDescent="0.25">
      <c r="A56" s="56" t="s">
        <v>28</v>
      </c>
      <c r="B56" s="223" t="s">
        <v>16</v>
      </c>
      <c r="C56" s="223"/>
      <c r="D56" s="223"/>
      <c r="E56" s="223"/>
      <c r="F56" s="223"/>
      <c r="G56" s="223"/>
      <c r="H56" s="14">
        <v>6.0000000000000001E-3</v>
      </c>
      <c r="I56" s="95">
        <f t="shared" si="0"/>
        <v>15.459859728000001</v>
      </c>
    </row>
    <row r="57" spans="1:32" s="2" customFormat="1" x14ac:dyDescent="0.25">
      <c r="A57" s="56" t="s">
        <v>31</v>
      </c>
      <c r="B57" s="166" t="s">
        <v>204</v>
      </c>
      <c r="C57" s="166"/>
      <c r="D57" s="166"/>
      <c r="E57" s="166"/>
      <c r="F57" s="166"/>
      <c r="G57" s="166"/>
      <c r="H57" s="126">
        <v>3.1283999999999999E-2</v>
      </c>
      <c r="I57" s="101">
        <f t="shared" si="0"/>
        <v>80.607708621792</v>
      </c>
    </row>
    <row r="58" spans="1:32" x14ac:dyDescent="0.25">
      <c r="A58" s="56" t="s">
        <v>32</v>
      </c>
      <c r="B58" s="223" t="s">
        <v>15</v>
      </c>
      <c r="C58" s="223"/>
      <c r="D58" s="223"/>
      <c r="E58" s="223"/>
      <c r="F58" s="223"/>
      <c r="G58" s="223"/>
      <c r="H58" s="14">
        <v>0.08</v>
      </c>
      <c r="I58" s="95">
        <f t="shared" si="0"/>
        <v>206.13146304000003</v>
      </c>
    </row>
    <row r="59" spans="1:32" x14ac:dyDescent="0.25">
      <c r="A59" s="217" t="s">
        <v>62</v>
      </c>
      <c r="B59" s="218"/>
      <c r="C59" s="218"/>
      <c r="D59" s="218"/>
      <c r="E59" s="218"/>
      <c r="F59" s="218"/>
      <c r="G59" s="218"/>
      <c r="H59" s="15">
        <f>SUM(H51:H58)</f>
        <v>0.36928400000000006</v>
      </c>
      <c r="I59" s="61">
        <f>SUM(I51:I58)</f>
        <v>951.51313996579211</v>
      </c>
    </row>
    <row r="60" spans="1:32" x14ac:dyDescent="0.25">
      <c r="A60" s="227"/>
      <c r="B60" s="228"/>
      <c r="C60" s="228"/>
      <c r="D60" s="228"/>
      <c r="E60" s="228"/>
      <c r="F60" s="228"/>
      <c r="G60" s="228"/>
      <c r="H60" s="228"/>
      <c r="I60" s="229"/>
    </row>
    <row r="61" spans="1:32" x14ac:dyDescent="0.25">
      <c r="A61" s="230" t="s">
        <v>78</v>
      </c>
      <c r="B61" s="231"/>
      <c r="C61" s="231"/>
      <c r="D61" s="231"/>
      <c r="E61" s="231"/>
      <c r="F61" s="231"/>
      <c r="G61" s="231"/>
      <c r="H61" s="231"/>
      <c r="I61" s="232"/>
    </row>
    <row r="62" spans="1:32" x14ac:dyDescent="0.25">
      <c r="A62" s="233" t="s">
        <v>21</v>
      </c>
      <c r="B62" s="234"/>
      <c r="C62" s="234"/>
      <c r="D62" s="234"/>
      <c r="E62" s="234"/>
      <c r="F62" s="234"/>
      <c r="G62" s="234"/>
      <c r="H62" s="234" t="s">
        <v>67</v>
      </c>
      <c r="I62" s="235"/>
    </row>
    <row r="63" spans="1:32" x14ac:dyDescent="0.25">
      <c r="A63" s="56" t="s">
        <v>0</v>
      </c>
      <c r="B63" s="223" t="s">
        <v>8</v>
      </c>
      <c r="C63" s="223"/>
      <c r="D63" s="223"/>
      <c r="E63" s="223"/>
      <c r="F63" s="223"/>
      <c r="G63" s="223"/>
      <c r="H63" s="241">
        <f>$H$24*$E$24-$B$24*$H$21</f>
        <v>46.563800000000015</v>
      </c>
      <c r="I63" s="242"/>
      <c r="AE63" s="3"/>
      <c r="AF63" s="3"/>
    </row>
    <row r="64" spans="1:32" s="2" customFormat="1" x14ac:dyDescent="0.25">
      <c r="A64" s="56" t="s">
        <v>1</v>
      </c>
      <c r="B64" s="166" t="s">
        <v>35</v>
      </c>
      <c r="C64" s="166"/>
      <c r="D64" s="166"/>
      <c r="E64" s="166"/>
      <c r="F64" s="166"/>
      <c r="G64" s="166"/>
      <c r="H64" s="241">
        <v>505.99</v>
      </c>
      <c r="I64" s="242"/>
    </row>
    <row r="65" spans="1:9" s="2" customFormat="1" x14ac:dyDescent="0.25">
      <c r="A65" s="54" t="s">
        <v>3</v>
      </c>
      <c r="B65" s="166" t="s">
        <v>57</v>
      </c>
      <c r="C65" s="166"/>
      <c r="D65" s="166"/>
      <c r="E65" s="166"/>
      <c r="F65" s="166"/>
      <c r="G65" s="166"/>
      <c r="H65" s="241">
        <v>0</v>
      </c>
      <c r="I65" s="242"/>
    </row>
    <row r="66" spans="1:9" s="2" customFormat="1" x14ac:dyDescent="0.25">
      <c r="A66" s="56" t="s">
        <v>5</v>
      </c>
      <c r="B66" s="166" t="s">
        <v>56</v>
      </c>
      <c r="C66" s="166"/>
      <c r="D66" s="166"/>
      <c r="E66" s="166"/>
      <c r="F66" s="166"/>
      <c r="G66" s="166"/>
      <c r="H66" s="241">
        <v>60.75</v>
      </c>
      <c r="I66" s="242"/>
    </row>
    <row r="67" spans="1:9" s="2" customFormat="1" x14ac:dyDescent="0.25">
      <c r="A67" s="56" t="s">
        <v>27</v>
      </c>
      <c r="B67" s="166" t="s">
        <v>20</v>
      </c>
      <c r="C67" s="166"/>
      <c r="D67" s="166"/>
      <c r="E67" s="166"/>
      <c r="F67" s="166"/>
      <c r="G67" s="166"/>
      <c r="H67" s="241">
        <v>4.6100000000000003</v>
      </c>
      <c r="I67" s="242"/>
    </row>
    <row r="68" spans="1:9" x14ac:dyDescent="0.25">
      <c r="A68" s="57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217" t="s">
        <v>62</v>
      </c>
      <c r="B69" s="218"/>
      <c r="C69" s="218"/>
      <c r="D69" s="218"/>
      <c r="E69" s="218"/>
      <c r="F69" s="218"/>
      <c r="G69" s="218"/>
      <c r="H69" s="219">
        <f>SUM(H63:I68)</f>
        <v>617.91380000000004</v>
      </c>
      <c r="I69" s="220"/>
    </row>
    <row r="70" spans="1:9" x14ac:dyDescent="0.25">
      <c r="A70" s="227"/>
      <c r="B70" s="228"/>
      <c r="C70" s="228"/>
      <c r="D70" s="228"/>
      <c r="E70" s="228"/>
      <c r="F70" s="228"/>
      <c r="G70" s="228"/>
      <c r="H70" s="228"/>
      <c r="I70" s="229"/>
    </row>
    <row r="71" spans="1:9" x14ac:dyDescent="0.25">
      <c r="A71" s="230" t="s">
        <v>79</v>
      </c>
      <c r="B71" s="231"/>
      <c r="C71" s="231"/>
      <c r="D71" s="231"/>
      <c r="E71" s="231"/>
      <c r="F71" s="231"/>
      <c r="G71" s="231"/>
      <c r="H71" s="231"/>
      <c r="I71" s="232"/>
    </row>
    <row r="72" spans="1:9" x14ac:dyDescent="0.25">
      <c r="A72" s="233" t="s">
        <v>21</v>
      </c>
      <c r="B72" s="234"/>
      <c r="C72" s="234"/>
      <c r="D72" s="234"/>
      <c r="E72" s="234"/>
      <c r="F72" s="234"/>
      <c r="G72" s="234"/>
      <c r="H72" s="234" t="s">
        <v>67</v>
      </c>
      <c r="I72" s="235"/>
    </row>
    <row r="73" spans="1:9" x14ac:dyDescent="0.25">
      <c r="A73" s="221" t="s">
        <v>45</v>
      </c>
      <c r="B73" s="222"/>
      <c r="C73" s="222"/>
      <c r="D73" s="222"/>
      <c r="E73" s="222"/>
      <c r="F73" s="222"/>
      <c r="G73" s="222"/>
      <c r="H73" s="94" t="s">
        <v>9</v>
      </c>
      <c r="I73" s="58" t="s">
        <v>24</v>
      </c>
    </row>
    <row r="74" spans="1:9" x14ac:dyDescent="0.25">
      <c r="A74" s="62" t="s">
        <v>80</v>
      </c>
      <c r="B74" s="184" t="s">
        <v>81</v>
      </c>
      <c r="C74" s="185"/>
      <c r="D74" s="185"/>
      <c r="E74" s="185"/>
      <c r="F74" s="185"/>
      <c r="G74" s="186"/>
      <c r="H74" s="16">
        <f>H46</f>
        <v>0.19440000000000002</v>
      </c>
      <c r="I74" s="59">
        <f>I46</f>
        <v>419.373288</v>
      </c>
    </row>
    <row r="75" spans="1:9" x14ac:dyDescent="0.25">
      <c r="A75" s="62" t="s">
        <v>82</v>
      </c>
      <c r="B75" s="184" t="s">
        <v>83</v>
      </c>
      <c r="C75" s="185"/>
      <c r="D75" s="185"/>
      <c r="E75" s="185"/>
      <c r="F75" s="185"/>
      <c r="G75" s="186"/>
      <c r="H75" s="16">
        <f>H59</f>
        <v>0.36928400000000006</v>
      </c>
      <c r="I75" s="59">
        <f>I59</f>
        <v>951.51313996579211</v>
      </c>
    </row>
    <row r="76" spans="1:9" x14ac:dyDescent="0.25">
      <c r="A76" s="62" t="s">
        <v>84</v>
      </c>
      <c r="B76" s="184" t="s">
        <v>85</v>
      </c>
      <c r="C76" s="185"/>
      <c r="D76" s="185"/>
      <c r="E76" s="185"/>
      <c r="F76" s="185"/>
      <c r="G76" s="186"/>
      <c r="H76" s="11"/>
      <c r="I76" s="59">
        <f>H69</f>
        <v>617.91380000000004</v>
      </c>
    </row>
    <row r="77" spans="1:9" x14ac:dyDescent="0.25">
      <c r="A77" s="217" t="s">
        <v>62</v>
      </c>
      <c r="B77" s="218"/>
      <c r="C77" s="218"/>
      <c r="D77" s="218"/>
      <c r="E77" s="218"/>
      <c r="F77" s="218"/>
      <c r="G77" s="218"/>
      <c r="H77" s="11"/>
      <c r="I77" s="60">
        <f>SUM(I74:I76)</f>
        <v>1988.8002279657921</v>
      </c>
    </row>
    <row r="78" spans="1:9" ht="16.5" thickBot="1" x14ac:dyDescent="0.3">
      <c r="A78" s="243"/>
      <c r="B78" s="244"/>
      <c r="C78" s="244"/>
      <c r="D78" s="244"/>
      <c r="E78" s="244"/>
      <c r="F78" s="244"/>
      <c r="G78" s="244"/>
      <c r="H78" s="244"/>
      <c r="I78" s="245"/>
    </row>
    <row r="79" spans="1:9" ht="16.5" thickBot="1" x14ac:dyDescent="0.3">
      <c r="A79" s="191" t="s">
        <v>86</v>
      </c>
      <c r="B79" s="192"/>
      <c r="C79" s="192"/>
      <c r="D79" s="192"/>
      <c r="E79" s="192"/>
      <c r="F79" s="192"/>
      <c r="G79" s="192"/>
      <c r="H79" s="192"/>
      <c r="I79" s="193"/>
    </row>
    <row r="80" spans="1:9" x14ac:dyDescent="0.25">
      <c r="A80" s="181" t="s">
        <v>21</v>
      </c>
      <c r="B80" s="182"/>
      <c r="C80" s="182"/>
      <c r="D80" s="182"/>
      <c r="E80" s="182"/>
      <c r="F80" s="182"/>
      <c r="G80" s="182"/>
      <c r="H80" s="182" t="s">
        <v>67</v>
      </c>
      <c r="I80" s="183"/>
    </row>
    <row r="81" spans="1:32" x14ac:dyDescent="0.25">
      <c r="A81" s="221" t="s">
        <v>45</v>
      </c>
      <c r="B81" s="222"/>
      <c r="C81" s="222"/>
      <c r="D81" s="222"/>
      <c r="E81" s="222"/>
      <c r="F81" s="222"/>
      <c r="G81" s="222"/>
      <c r="H81" s="94" t="s">
        <v>9</v>
      </c>
      <c r="I81" s="58" t="s">
        <v>24</v>
      </c>
    </row>
    <row r="82" spans="1:32" x14ac:dyDescent="0.25">
      <c r="A82" s="56" t="s">
        <v>0</v>
      </c>
      <c r="B82" s="223" t="s">
        <v>25</v>
      </c>
      <c r="C82" s="223"/>
      <c r="D82" s="223"/>
      <c r="E82" s="223"/>
      <c r="F82" s="223"/>
      <c r="G82" s="223"/>
      <c r="H82" s="12">
        <v>4.1999999999999997E-3</v>
      </c>
      <c r="I82" s="59">
        <f>H82*$H$38</f>
        <v>9.0605339999999988</v>
      </c>
    </row>
    <row r="83" spans="1:32" x14ac:dyDescent="0.25">
      <c r="A83" s="56" t="s">
        <v>1</v>
      </c>
      <c r="B83" s="223" t="s">
        <v>36</v>
      </c>
      <c r="C83" s="223"/>
      <c r="D83" s="223"/>
      <c r="E83" s="223"/>
      <c r="F83" s="223"/>
      <c r="G83" s="223"/>
      <c r="H83" s="12">
        <f>8%*H82</f>
        <v>3.3599999999999998E-4</v>
      </c>
      <c r="I83" s="59">
        <f t="shared" ref="I83:I87" si="1">H83*$H$38</f>
        <v>0.72484271999999994</v>
      </c>
    </row>
    <row r="84" spans="1:32" x14ac:dyDescent="0.25">
      <c r="A84" s="56" t="s">
        <v>3</v>
      </c>
      <c r="B84" s="223" t="s">
        <v>69</v>
      </c>
      <c r="C84" s="223"/>
      <c r="D84" s="223"/>
      <c r="E84" s="223"/>
      <c r="F84" s="223"/>
      <c r="G84" s="223"/>
      <c r="H84" s="12">
        <v>3.4799999999999998E-2</v>
      </c>
      <c r="I84" s="59">
        <f t="shared" si="1"/>
        <v>75.072995999999989</v>
      </c>
    </row>
    <row r="85" spans="1:32" x14ac:dyDescent="0.25">
      <c r="A85" s="56" t="s">
        <v>5</v>
      </c>
      <c r="B85" s="223" t="s">
        <v>26</v>
      </c>
      <c r="C85" s="223"/>
      <c r="D85" s="223"/>
      <c r="E85" s="223"/>
      <c r="F85" s="223"/>
      <c r="G85" s="223"/>
      <c r="H85" s="12">
        <v>1.9400000000000001E-2</v>
      </c>
      <c r="I85" s="59">
        <f t="shared" si="1"/>
        <v>41.851038000000003</v>
      </c>
    </row>
    <row r="86" spans="1:32" x14ac:dyDescent="0.25">
      <c r="A86" s="56" t="s">
        <v>27</v>
      </c>
      <c r="B86" s="246" t="s">
        <v>87</v>
      </c>
      <c r="C86" s="246"/>
      <c r="D86" s="246"/>
      <c r="E86" s="246"/>
      <c r="F86" s="246"/>
      <c r="G86" s="246"/>
      <c r="H86" s="12">
        <f>H85*H59</f>
        <v>7.1641096000000012E-3</v>
      </c>
      <c r="I86" s="59">
        <f t="shared" si="1"/>
        <v>15.454918716792003</v>
      </c>
    </row>
    <row r="87" spans="1:32" x14ac:dyDescent="0.25">
      <c r="A87" s="56" t="s">
        <v>28</v>
      </c>
      <c r="B87" s="223" t="s">
        <v>60</v>
      </c>
      <c r="C87" s="223"/>
      <c r="D87" s="223"/>
      <c r="E87" s="223"/>
      <c r="F87" s="223"/>
      <c r="G87" s="223"/>
      <c r="H87" s="12">
        <f>H85*0.08*0.4</f>
        <v>6.2080000000000002E-4</v>
      </c>
      <c r="I87" s="59">
        <f t="shared" si="1"/>
        <v>1.339233216</v>
      </c>
    </row>
    <row r="88" spans="1:32" x14ac:dyDescent="0.25">
      <c r="A88" s="217" t="s">
        <v>62</v>
      </c>
      <c r="B88" s="218"/>
      <c r="C88" s="218"/>
      <c r="D88" s="218"/>
      <c r="E88" s="218"/>
      <c r="F88" s="218"/>
      <c r="G88" s="218"/>
      <c r="H88" s="17">
        <f>SUM(H82:H87)</f>
        <v>6.6520909599999997E-2</v>
      </c>
      <c r="I88" s="60">
        <f>SUM(I82:I87)</f>
        <v>143.503562652792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247" t="s">
        <v>133</v>
      </c>
      <c r="B90" s="248"/>
      <c r="C90" s="248"/>
      <c r="D90" s="248"/>
      <c r="E90" s="248"/>
      <c r="F90" s="248"/>
      <c r="G90" s="248"/>
      <c r="H90" s="80"/>
      <c r="I90" s="81">
        <f>$I$88+$I$77+$H$38</f>
        <v>4289.5737906185841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91" t="s">
        <v>88</v>
      </c>
      <c r="B91" s="192"/>
      <c r="C91" s="192"/>
      <c r="D91" s="192"/>
      <c r="E91" s="192"/>
      <c r="F91" s="192"/>
      <c r="G91" s="192"/>
      <c r="H91" s="192"/>
      <c r="I91" s="19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49" t="s">
        <v>89</v>
      </c>
      <c r="B92" s="250"/>
      <c r="C92" s="250"/>
      <c r="D92" s="250"/>
      <c r="E92" s="250"/>
      <c r="F92" s="250"/>
      <c r="G92" s="250"/>
      <c r="H92" s="250"/>
      <c r="I92" s="25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33" t="s">
        <v>21</v>
      </c>
      <c r="B93" s="234"/>
      <c r="C93" s="234"/>
      <c r="D93" s="234"/>
      <c r="E93" s="234"/>
      <c r="F93" s="234"/>
      <c r="G93" s="234"/>
      <c r="H93" s="234" t="s">
        <v>67</v>
      </c>
      <c r="I93" s="23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21" t="s">
        <v>45</v>
      </c>
      <c r="B94" s="222"/>
      <c r="C94" s="222"/>
      <c r="D94" s="222"/>
      <c r="E94" s="222"/>
      <c r="F94" s="222"/>
      <c r="G94" s="222"/>
      <c r="H94" s="94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223" t="s">
        <v>90</v>
      </c>
      <c r="C95" s="223"/>
      <c r="D95" s="223"/>
      <c r="E95" s="223"/>
      <c r="F95" s="223"/>
      <c r="G95" s="223"/>
      <c r="H95" s="12">
        <v>9.2999999999999992E-3</v>
      </c>
      <c r="I95" s="59">
        <f>H95*I90</f>
        <v>39.893036252752829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223" t="s">
        <v>91</v>
      </c>
      <c r="C96" s="223"/>
      <c r="D96" s="223"/>
      <c r="E96" s="223"/>
      <c r="F96" s="223"/>
      <c r="G96" s="223"/>
      <c r="H96" s="12">
        <v>2.8E-3</v>
      </c>
      <c r="I96" s="59">
        <f>H96*I90</f>
        <v>12.010806613732035</v>
      </c>
    </row>
    <row r="97" spans="1:9" x14ac:dyDescent="0.25">
      <c r="A97" s="56" t="s">
        <v>3</v>
      </c>
      <c r="B97" s="223" t="s">
        <v>92</v>
      </c>
      <c r="C97" s="223"/>
      <c r="D97" s="223"/>
      <c r="E97" s="223"/>
      <c r="F97" s="223"/>
      <c r="G97" s="223"/>
      <c r="H97" s="12">
        <v>2.0000000000000001E-4</v>
      </c>
      <c r="I97" s="59">
        <f>H97*I90</f>
        <v>0.85791475812371687</v>
      </c>
    </row>
    <row r="98" spans="1:9" x14ac:dyDescent="0.25">
      <c r="A98" s="56" t="s">
        <v>5</v>
      </c>
      <c r="B98" s="223" t="s">
        <v>93</v>
      </c>
      <c r="C98" s="223"/>
      <c r="D98" s="223"/>
      <c r="E98" s="223"/>
      <c r="F98" s="223"/>
      <c r="G98" s="223"/>
      <c r="H98" s="12">
        <v>3.3E-3</v>
      </c>
      <c r="I98" s="59">
        <f>H98*I90</f>
        <v>14.155593509041328</v>
      </c>
    </row>
    <row r="99" spans="1:9" x14ac:dyDescent="0.25">
      <c r="A99" s="56" t="s">
        <v>27</v>
      </c>
      <c r="B99" s="223" t="s">
        <v>94</v>
      </c>
      <c r="C99" s="223"/>
      <c r="D99" s="223"/>
      <c r="E99" s="223"/>
      <c r="F99" s="223"/>
      <c r="G99" s="223"/>
      <c r="H99" s="12">
        <v>6.9999999999999999E-4</v>
      </c>
      <c r="I99" s="59">
        <f>H99*I90</f>
        <v>3.0027016534330087</v>
      </c>
    </row>
    <row r="100" spans="1:9" x14ac:dyDescent="0.25">
      <c r="A100" s="56" t="s">
        <v>28</v>
      </c>
      <c r="B100" s="223" t="s">
        <v>59</v>
      </c>
      <c r="C100" s="223"/>
      <c r="D100" s="223"/>
      <c r="E100" s="223"/>
      <c r="F100" s="223"/>
      <c r="G100" s="223"/>
      <c r="H100" s="12">
        <v>4.1999999999999997E-3</v>
      </c>
      <c r="I100" s="59">
        <f>H100*I90</f>
        <v>18.016209920598051</v>
      </c>
    </row>
    <row r="101" spans="1:9" x14ac:dyDescent="0.25">
      <c r="A101" s="217" t="s">
        <v>62</v>
      </c>
      <c r="B101" s="218"/>
      <c r="C101" s="218"/>
      <c r="D101" s="218"/>
      <c r="E101" s="218"/>
      <c r="F101" s="218"/>
      <c r="G101" s="218"/>
      <c r="H101" s="17">
        <f>SUM(H95:H100)</f>
        <v>2.0499999999999997E-2</v>
      </c>
      <c r="I101" s="60">
        <f>SUM(I95:I100)</f>
        <v>87.936262707680982</v>
      </c>
    </row>
    <row r="102" spans="1:9" x14ac:dyDescent="0.25">
      <c r="A102" s="252"/>
      <c r="B102" s="253"/>
      <c r="C102" s="253"/>
      <c r="D102" s="253"/>
      <c r="E102" s="253"/>
      <c r="F102" s="253"/>
      <c r="G102" s="253"/>
      <c r="H102" s="253"/>
      <c r="I102" s="254"/>
    </row>
    <row r="103" spans="1:9" x14ac:dyDescent="0.25">
      <c r="A103" s="230" t="s">
        <v>95</v>
      </c>
      <c r="B103" s="231"/>
      <c r="C103" s="231"/>
      <c r="D103" s="231"/>
      <c r="E103" s="231"/>
      <c r="F103" s="231"/>
      <c r="G103" s="231"/>
      <c r="H103" s="231"/>
      <c r="I103" s="232"/>
    </row>
    <row r="104" spans="1:9" x14ac:dyDescent="0.25">
      <c r="A104" s="233" t="s">
        <v>21</v>
      </c>
      <c r="B104" s="234"/>
      <c r="C104" s="234"/>
      <c r="D104" s="234"/>
      <c r="E104" s="234"/>
      <c r="F104" s="234"/>
      <c r="G104" s="234"/>
      <c r="H104" s="234" t="s">
        <v>67</v>
      </c>
      <c r="I104" s="235"/>
    </row>
    <row r="105" spans="1:9" x14ac:dyDescent="0.25">
      <c r="A105" s="221" t="s">
        <v>96</v>
      </c>
      <c r="B105" s="222"/>
      <c r="C105" s="222"/>
      <c r="D105" s="222"/>
      <c r="E105" s="222"/>
      <c r="F105" s="222"/>
      <c r="G105" s="222"/>
      <c r="H105" s="94" t="s">
        <v>9</v>
      </c>
      <c r="I105" s="58" t="s">
        <v>24</v>
      </c>
    </row>
    <row r="106" spans="1:9" s="2" customFormat="1" x14ac:dyDescent="0.25">
      <c r="A106" s="54" t="s">
        <v>0</v>
      </c>
      <c r="B106" s="166" t="s">
        <v>97</v>
      </c>
      <c r="C106" s="166"/>
      <c r="D106" s="166"/>
      <c r="E106" s="166"/>
      <c r="F106" s="166"/>
      <c r="G106" s="166"/>
      <c r="H106" s="5" t="s">
        <v>116</v>
      </c>
      <c r="I106" s="64">
        <v>0</v>
      </c>
    </row>
    <row r="107" spans="1:9" x14ac:dyDescent="0.25">
      <c r="A107" s="217" t="s">
        <v>62</v>
      </c>
      <c r="B107" s="218"/>
      <c r="C107" s="218"/>
      <c r="D107" s="218"/>
      <c r="E107" s="218"/>
      <c r="F107" s="218"/>
      <c r="G107" s="218"/>
      <c r="H107" s="94"/>
      <c r="I107" s="60">
        <f>SUM(I106)</f>
        <v>0</v>
      </c>
    </row>
    <row r="108" spans="1:9" x14ac:dyDescent="0.25">
      <c r="A108" s="252"/>
      <c r="B108" s="253"/>
      <c r="C108" s="253"/>
      <c r="D108" s="253"/>
      <c r="E108" s="253"/>
      <c r="F108" s="253"/>
      <c r="G108" s="253"/>
      <c r="H108" s="253"/>
      <c r="I108" s="254"/>
    </row>
    <row r="109" spans="1:9" x14ac:dyDescent="0.25">
      <c r="A109" s="230" t="s">
        <v>139</v>
      </c>
      <c r="B109" s="231"/>
      <c r="C109" s="231"/>
      <c r="D109" s="231"/>
      <c r="E109" s="231"/>
      <c r="F109" s="231"/>
      <c r="G109" s="231"/>
      <c r="H109" s="231"/>
      <c r="I109" s="232"/>
    </row>
    <row r="110" spans="1:9" x14ac:dyDescent="0.25">
      <c r="A110" s="217" t="s">
        <v>21</v>
      </c>
      <c r="B110" s="218"/>
      <c r="C110" s="218"/>
      <c r="D110" s="218"/>
      <c r="E110" s="218"/>
      <c r="F110" s="218"/>
      <c r="G110" s="218"/>
      <c r="H110" s="234" t="s">
        <v>67</v>
      </c>
      <c r="I110" s="235"/>
    </row>
    <row r="111" spans="1:9" x14ac:dyDescent="0.25">
      <c r="A111" s="221" t="s">
        <v>45</v>
      </c>
      <c r="B111" s="222"/>
      <c r="C111" s="222"/>
      <c r="D111" s="222"/>
      <c r="E111" s="222"/>
      <c r="F111" s="222"/>
      <c r="G111" s="222"/>
      <c r="H111" s="94" t="s">
        <v>9</v>
      </c>
      <c r="I111" s="58" t="s">
        <v>24</v>
      </c>
    </row>
    <row r="112" spans="1:9" x14ac:dyDescent="0.25">
      <c r="A112" s="56" t="s">
        <v>37</v>
      </c>
      <c r="B112" s="184" t="s">
        <v>98</v>
      </c>
      <c r="C112" s="185"/>
      <c r="D112" s="185"/>
      <c r="E112" s="185"/>
      <c r="F112" s="185"/>
      <c r="G112" s="186"/>
      <c r="H112" s="16">
        <f>H101</f>
        <v>2.0499999999999997E-2</v>
      </c>
      <c r="I112" s="65">
        <f>I101</f>
        <v>87.936262707680982</v>
      </c>
    </row>
    <row r="113" spans="1:32" x14ac:dyDescent="0.25">
      <c r="A113" s="56" t="s">
        <v>38</v>
      </c>
      <c r="B113" s="184" t="s">
        <v>52</v>
      </c>
      <c r="C113" s="185"/>
      <c r="D113" s="185"/>
      <c r="E113" s="185"/>
      <c r="F113" s="185"/>
      <c r="G113" s="186"/>
      <c r="H113" s="11"/>
      <c r="I113" s="65">
        <f>I107</f>
        <v>0</v>
      </c>
    </row>
    <row r="114" spans="1:32" x14ac:dyDescent="0.25">
      <c r="A114" s="210" t="s">
        <v>62</v>
      </c>
      <c r="B114" s="211"/>
      <c r="C114" s="211"/>
      <c r="D114" s="211"/>
      <c r="E114" s="211"/>
      <c r="F114" s="211"/>
      <c r="G114" s="212"/>
      <c r="H114" s="94"/>
      <c r="I114" s="66">
        <f>SUM(I112:I113)</f>
        <v>87.936262707680982</v>
      </c>
    </row>
    <row r="115" spans="1:32" ht="16.5" thickBot="1" x14ac:dyDescent="0.3">
      <c r="A115" s="255"/>
      <c r="B115" s="256"/>
      <c r="C115" s="256"/>
      <c r="D115" s="256"/>
      <c r="E115" s="256"/>
      <c r="F115" s="256"/>
      <c r="G115" s="256"/>
      <c r="H115" s="256"/>
      <c r="I115" s="257"/>
    </row>
    <row r="116" spans="1:32" ht="16.5" thickBot="1" x14ac:dyDescent="0.3">
      <c r="A116" s="191" t="s">
        <v>99</v>
      </c>
      <c r="B116" s="192"/>
      <c r="C116" s="192"/>
      <c r="D116" s="192"/>
      <c r="E116" s="192"/>
      <c r="F116" s="192"/>
      <c r="G116" s="192"/>
      <c r="H116" s="192"/>
      <c r="I116" s="193"/>
    </row>
    <row r="117" spans="1:32" x14ac:dyDescent="0.25">
      <c r="A117" s="181" t="s">
        <v>21</v>
      </c>
      <c r="B117" s="182"/>
      <c r="C117" s="182"/>
      <c r="D117" s="182"/>
      <c r="E117" s="182"/>
      <c r="F117" s="182"/>
      <c r="G117" s="182"/>
      <c r="H117" s="182" t="s">
        <v>67</v>
      </c>
      <c r="I117" s="183"/>
    </row>
    <row r="118" spans="1:32" x14ac:dyDescent="0.25">
      <c r="A118" s="56" t="s">
        <v>0</v>
      </c>
      <c r="B118" s="223" t="s">
        <v>58</v>
      </c>
      <c r="C118" s="223"/>
      <c r="D118" s="223"/>
      <c r="E118" s="223"/>
      <c r="F118" s="223"/>
      <c r="G118" s="223"/>
      <c r="H118" s="236">
        <v>28.09</v>
      </c>
      <c r="I118" s="237"/>
    </row>
    <row r="119" spans="1:32" x14ac:dyDescent="0.25">
      <c r="A119" s="56" t="s">
        <v>1</v>
      </c>
      <c r="B119" s="223" t="s">
        <v>100</v>
      </c>
      <c r="C119" s="223"/>
      <c r="D119" s="223"/>
      <c r="E119" s="223"/>
      <c r="F119" s="223"/>
      <c r="G119" s="223"/>
      <c r="H119" s="236"/>
      <c r="I119" s="237"/>
    </row>
    <row r="120" spans="1:32" x14ac:dyDescent="0.25">
      <c r="A120" s="56" t="s">
        <v>3</v>
      </c>
      <c r="B120" s="223" t="s">
        <v>101</v>
      </c>
      <c r="C120" s="223"/>
      <c r="D120" s="223"/>
      <c r="E120" s="223"/>
      <c r="F120" s="223"/>
      <c r="G120" s="223"/>
      <c r="H120" s="236"/>
      <c r="I120" s="237"/>
    </row>
    <row r="121" spans="1:32" x14ac:dyDescent="0.25">
      <c r="A121" s="56" t="s">
        <v>5</v>
      </c>
      <c r="B121" s="223" t="s">
        <v>66</v>
      </c>
      <c r="C121" s="223"/>
      <c r="D121" s="223"/>
      <c r="E121" s="223"/>
      <c r="F121" s="223"/>
      <c r="G121" s="223"/>
      <c r="H121" s="236">
        <v>3.87</v>
      </c>
      <c r="I121" s="237"/>
    </row>
    <row r="122" spans="1:32" x14ac:dyDescent="0.25">
      <c r="A122" s="210" t="s">
        <v>62</v>
      </c>
      <c r="B122" s="211"/>
      <c r="C122" s="211"/>
      <c r="D122" s="211"/>
      <c r="E122" s="211"/>
      <c r="F122" s="211"/>
      <c r="G122" s="212"/>
      <c r="H122" s="219">
        <f>SUM(H118:I121)</f>
        <v>31.96</v>
      </c>
      <c r="I122" s="220"/>
    </row>
    <row r="123" spans="1:32" x14ac:dyDescent="0.25">
      <c r="A123" s="93"/>
      <c r="B123" s="211"/>
      <c r="C123" s="211"/>
      <c r="D123" s="211"/>
      <c r="E123" s="211"/>
      <c r="F123" s="211"/>
      <c r="G123" s="211"/>
      <c r="H123" s="211"/>
      <c r="I123" s="214"/>
    </row>
    <row r="124" spans="1:32" s="18" customFormat="1" ht="16.5" thickBot="1" x14ac:dyDescent="0.3">
      <c r="A124" s="247" t="s">
        <v>134</v>
      </c>
      <c r="B124" s="248"/>
      <c r="C124" s="248"/>
      <c r="D124" s="248"/>
      <c r="E124" s="248"/>
      <c r="F124" s="248"/>
      <c r="G124" s="248"/>
      <c r="H124" s="80"/>
      <c r="I124" s="81">
        <f>$I$88+$I$77+$H$38+$I$114+$H$122</f>
        <v>4409.4700533262649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91" t="s">
        <v>102</v>
      </c>
      <c r="B125" s="192"/>
      <c r="C125" s="192"/>
      <c r="D125" s="192"/>
      <c r="E125" s="192"/>
      <c r="F125" s="192"/>
      <c r="G125" s="192"/>
      <c r="H125" s="192"/>
      <c r="I125" s="193"/>
    </row>
    <row r="126" spans="1:32" x14ac:dyDescent="0.25">
      <c r="A126" s="306" t="s">
        <v>21</v>
      </c>
      <c r="B126" s="150"/>
      <c r="C126" s="150"/>
      <c r="D126" s="150"/>
      <c r="E126" s="150"/>
      <c r="F126" s="150"/>
      <c r="G126" s="150"/>
      <c r="H126" s="150" t="s">
        <v>67</v>
      </c>
      <c r="I126" s="151"/>
    </row>
    <row r="127" spans="1:32" x14ac:dyDescent="0.25">
      <c r="A127" s="138" t="s">
        <v>45</v>
      </c>
      <c r="B127" s="139"/>
      <c r="C127" s="139"/>
      <c r="D127" s="139"/>
      <c r="E127" s="139"/>
      <c r="F127" s="139"/>
      <c r="G127" s="139"/>
      <c r="H127" s="19" t="s">
        <v>9</v>
      </c>
      <c r="I127" s="69" t="s">
        <v>24</v>
      </c>
    </row>
    <row r="128" spans="1:32" x14ac:dyDescent="0.25">
      <c r="A128" s="70" t="s">
        <v>0</v>
      </c>
      <c r="B128" s="273" t="s">
        <v>103</v>
      </c>
      <c r="C128" s="274"/>
      <c r="D128" s="274"/>
      <c r="E128" s="274"/>
      <c r="F128" s="274"/>
      <c r="G128" s="275"/>
      <c r="H128" s="14">
        <v>9.4000000000000004E-3</v>
      </c>
      <c r="I128" s="95">
        <f>H128*$I$124</f>
        <v>41.449018501266892</v>
      </c>
    </row>
    <row r="129" spans="1:32" x14ac:dyDescent="0.25">
      <c r="A129" s="70" t="s">
        <v>1</v>
      </c>
      <c r="B129" s="273" t="s">
        <v>17</v>
      </c>
      <c r="C129" s="274"/>
      <c r="D129" s="274"/>
      <c r="E129" s="274"/>
      <c r="F129" s="274"/>
      <c r="G129" s="275"/>
      <c r="H129" s="14">
        <v>0.01</v>
      </c>
      <c r="I129" s="95">
        <f>H129*($I$128+$I$124)</f>
        <v>44.509190718275313</v>
      </c>
    </row>
    <row r="130" spans="1:32" x14ac:dyDescent="0.25">
      <c r="A130" s="71" t="s">
        <v>3</v>
      </c>
      <c r="B130" s="273" t="s">
        <v>127</v>
      </c>
      <c r="C130" s="281"/>
      <c r="D130" s="281"/>
      <c r="E130" s="281"/>
      <c r="F130" s="281"/>
      <c r="G130" s="282"/>
      <c r="H130" s="14">
        <v>3.6700000000000003E-2</v>
      </c>
      <c r="I130" s="72">
        <f>(SUM($I$124+$I$128+$I$129)*H130)/(100%-(SUM($H$130:$H$132)))</f>
        <v>182.24038134920039</v>
      </c>
    </row>
    <row r="131" spans="1:32" x14ac:dyDescent="0.25">
      <c r="A131" s="71"/>
      <c r="B131" s="300" t="s">
        <v>126</v>
      </c>
      <c r="C131" s="301"/>
      <c r="D131" s="301"/>
      <c r="E131" s="301"/>
      <c r="F131" s="301"/>
      <c r="G131" s="302"/>
      <c r="H131" s="20">
        <v>8.0000000000000002E-3</v>
      </c>
      <c r="I131" s="72">
        <f>(SUM($I$124+$I$128+$I$129)*H131)/(100%-(SUM($H$130:$H$132)))</f>
        <v>39.725423727346133</v>
      </c>
    </row>
    <row r="132" spans="1:32" x14ac:dyDescent="0.25">
      <c r="A132" s="71" t="s">
        <v>5</v>
      </c>
      <c r="B132" s="303" t="s">
        <v>125</v>
      </c>
      <c r="C132" s="304"/>
      <c r="D132" s="304"/>
      <c r="E132" s="304"/>
      <c r="F132" s="304"/>
      <c r="G132" s="305"/>
      <c r="H132" s="21">
        <v>0.05</v>
      </c>
      <c r="I132" s="72">
        <f>(SUM($I$124+$I$128+$I$129)*H132)/(100%-(SUM($H$130:$H$132)))</f>
        <v>248.2838982959133</v>
      </c>
    </row>
    <row r="133" spans="1:32" x14ac:dyDescent="0.25">
      <c r="A133" s="217" t="s">
        <v>62</v>
      </c>
      <c r="B133" s="218"/>
      <c r="C133" s="218"/>
      <c r="D133" s="218"/>
      <c r="E133" s="218"/>
      <c r="F133" s="218"/>
      <c r="G133" s="218"/>
      <c r="H133" s="22">
        <f>SUM(H128:H132)</f>
        <v>0.11410000000000001</v>
      </c>
      <c r="I133" s="73">
        <f>SUM(I128:I132)</f>
        <v>556.207912592002</v>
      </c>
    </row>
    <row r="134" spans="1:32" ht="16.5" thickBot="1" x14ac:dyDescent="0.3">
      <c r="A134" s="266" t="s">
        <v>135</v>
      </c>
      <c r="B134" s="267"/>
      <c r="C134" s="267"/>
      <c r="D134" s="267"/>
      <c r="E134" s="267"/>
      <c r="F134" s="267"/>
      <c r="G134" s="268"/>
      <c r="H134" s="82">
        <f>(H128+100%)*(H129+100%)/(100%-(SUM(H130:H132)))-100%</f>
        <v>0.12613940130343537</v>
      </c>
      <c r="I134" s="83">
        <f>H134*SUM($I$124)</f>
        <v>556.20791259200234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269" t="s">
        <v>104</v>
      </c>
      <c r="B135" s="270"/>
      <c r="C135" s="270"/>
      <c r="D135" s="270"/>
      <c r="E135" s="270"/>
      <c r="F135" s="270"/>
      <c r="G135" s="270"/>
      <c r="H135" s="270"/>
      <c r="I135" s="271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272" t="s">
        <v>21</v>
      </c>
      <c r="B137" s="158"/>
      <c r="C137" s="158"/>
      <c r="D137" s="158"/>
      <c r="E137" s="158"/>
      <c r="F137" s="158"/>
      <c r="G137" s="158"/>
      <c r="H137" s="158" t="s">
        <v>67</v>
      </c>
      <c r="I137" s="159"/>
    </row>
    <row r="138" spans="1:32" x14ac:dyDescent="0.25">
      <c r="A138" s="74" t="s">
        <v>0</v>
      </c>
      <c r="B138" s="261" t="s">
        <v>106</v>
      </c>
      <c r="C138" s="262"/>
      <c r="D138" s="262"/>
      <c r="E138" s="262"/>
      <c r="F138" s="262"/>
      <c r="G138" s="263"/>
      <c r="H138" s="264">
        <f>H38</f>
        <v>2157.27</v>
      </c>
      <c r="I138" s="265"/>
    </row>
    <row r="139" spans="1:32" x14ac:dyDescent="0.25">
      <c r="A139" s="74" t="s">
        <v>1</v>
      </c>
      <c r="B139" s="261" t="s">
        <v>107</v>
      </c>
      <c r="C139" s="262"/>
      <c r="D139" s="262"/>
      <c r="E139" s="262"/>
      <c r="F139" s="262"/>
      <c r="G139" s="263"/>
      <c r="H139" s="264">
        <f>I77</f>
        <v>1988.8002279657921</v>
      </c>
      <c r="I139" s="265"/>
    </row>
    <row r="140" spans="1:32" x14ac:dyDescent="0.25">
      <c r="A140" s="74" t="s">
        <v>3</v>
      </c>
      <c r="B140" s="261" t="s">
        <v>108</v>
      </c>
      <c r="C140" s="262"/>
      <c r="D140" s="262"/>
      <c r="E140" s="262"/>
      <c r="F140" s="262"/>
      <c r="G140" s="263"/>
      <c r="H140" s="264">
        <f>I88</f>
        <v>143.503562652792</v>
      </c>
      <c r="I140" s="265"/>
    </row>
    <row r="141" spans="1:32" x14ac:dyDescent="0.25">
      <c r="A141" s="74" t="s">
        <v>5</v>
      </c>
      <c r="B141" s="261" t="s">
        <v>109</v>
      </c>
      <c r="C141" s="262"/>
      <c r="D141" s="262"/>
      <c r="E141" s="262"/>
      <c r="F141" s="262"/>
      <c r="G141" s="263"/>
      <c r="H141" s="264">
        <f>I114</f>
        <v>87.936262707680982</v>
      </c>
      <c r="I141" s="265"/>
    </row>
    <row r="142" spans="1:32" x14ac:dyDescent="0.25">
      <c r="A142" s="74" t="s">
        <v>27</v>
      </c>
      <c r="B142" s="261" t="s">
        <v>110</v>
      </c>
      <c r="C142" s="262"/>
      <c r="D142" s="262"/>
      <c r="E142" s="262"/>
      <c r="F142" s="262"/>
      <c r="G142" s="263"/>
      <c r="H142" s="264">
        <f>H122</f>
        <v>31.96</v>
      </c>
      <c r="I142" s="265"/>
    </row>
    <row r="143" spans="1:32" x14ac:dyDescent="0.25">
      <c r="A143" s="276" t="s">
        <v>117</v>
      </c>
      <c r="B143" s="277"/>
      <c r="C143" s="277"/>
      <c r="D143" s="277"/>
      <c r="E143" s="277"/>
      <c r="F143" s="277"/>
      <c r="G143" s="278"/>
      <c r="H143" s="279">
        <f>SUM(H138:I142)</f>
        <v>4409.4700533262658</v>
      </c>
      <c r="I143" s="280"/>
    </row>
    <row r="144" spans="1:32" ht="16.5" thickBot="1" x14ac:dyDescent="0.3">
      <c r="A144" s="87" t="s">
        <v>28</v>
      </c>
      <c r="B144" s="258" t="s">
        <v>111</v>
      </c>
      <c r="C144" s="258"/>
      <c r="D144" s="258"/>
      <c r="E144" s="258"/>
      <c r="F144" s="258"/>
      <c r="G144" s="258"/>
      <c r="H144" s="259">
        <f>I133</f>
        <v>556.207912592002</v>
      </c>
      <c r="I144" s="260"/>
    </row>
    <row r="145" spans="1:32" ht="16.5" thickBot="1" x14ac:dyDescent="0.3">
      <c r="A145" s="89" t="s">
        <v>31</v>
      </c>
      <c r="B145" s="130" t="s">
        <v>196</v>
      </c>
      <c r="C145" s="131"/>
      <c r="D145" s="131"/>
      <c r="E145" s="131"/>
      <c r="F145" s="131"/>
      <c r="G145" s="131"/>
      <c r="H145" s="298">
        <f>H143+H144</f>
        <v>4965.6779659182675</v>
      </c>
      <c r="I145" s="299"/>
    </row>
    <row r="146" spans="1:32" ht="16.5" thickBot="1" x14ac:dyDescent="0.3">
      <c r="A146" s="88" t="s">
        <v>32</v>
      </c>
      <c r="B146" s="290" t="s">
        <v>136</v>
      </c>
      <c r="C146" s="290"/>
      <c r="D146" s="290"/>
      <c r="E146" s="290"/>
      <c r="F146" s="290"/>
      <c r="G146" s="290"/>
      <c r="H146" s="286">
        <f>$E$26</f>
        <v>1</v>
      </c>
      <c r="I146" s="287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0" t="s">
        <v>137</v>
      </c>
      <c r="C147" s="131"/>
      <c r="D147" s="131"/>
      <c r="E147" s="131"/>
      <c r="F147" s="131"/>
      <c r="G147" s="131"/>
      <c r="H147" s="288">
        <f>$H$145*$H$146</f>
        <v>4965.6779659182675</v>
      </c>
      <c r="I147" s="289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283" t="s">
        <v>206</v>
      </c>
      <c r="C150" s="284"/>
      <c r="D150" s="285"/>
      <c r="F150" s="9" t="s">
        <v>197</v>
      </c>
      <c r="G150" s="36"/>
      <c r="H150" s="37">
        <f>H145</f>
        <v>4965.6779659182675</v>
      </c>
      <c r="I150" s="38"/>
    </row>
    <row r="151" spans="1:32" s="1" customFormat="1" x14ac:dyDescent="0.25">
      <c r="F151" s="9" t="s">
        <v>200</v>
      </c>
      <c r="G151" s="36"/>
      <c r="H151" s="37">
        <v>4895.8599999999997</v>
      </c>
    </row>
    <row r="152" spans="1:32" s="1" customFormat="1" x14ac:dyDescent="0.25">
      <c r="F152" s="10" t="s">
        <v>199</v>
      </c>
      <c r="G152" s="39"/>
      <c r="H152" s="40">
        <f>H150-H151</f>
        <v>69.817965918267873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B146:G146"/>
    <mergeCell ref="H146:I146"/>
    <mergeCell ref="B147:G147"/>
    <mergeCell ref="H147:I147"/>
    <mergeCell ref="B150:D150"/>
    <mergeCell ref="H22:I22"/>
    <mergeCell ref="A27:I27"/>
    <mergeCell ref="A28:I28"/>
    <mergeCell ref="A39:I39"/>
    <mergeCell ref="A40:I40"/>
    <mergeCell ref="A41:I41"/>
    <mergeCell ref="A47:I47"/>
    <mergeCell ref="A48:I48"/>
    <mergeCell ref="A60:I60"/>
    <mergeCell ref="B26:D26"/>
    <mergeCell ref="E26:G26"/>
    <mergeCell ref="H26:I26"/>
    <mergeCell ref="B24:D24"/>
    <mergeCell ref="E24:G24"/>
    <mergeCell ref="H24:I24"/>
    <mergeCell ref="B25:D25"/>
    <mergeCell ref="E25:G25"/>
    <mergeCell ref="H25:I25"/>
    <mergeCell ref="B31:G31"/>
    <mergeCell ref="A6:D6"/>
    <mergeCell ref="A7:D7"/>
    <mergeCell ref="A8:D8"/>
    <mergeCell ref="C1:I1"/>
    <mergeCell ref="C2:I2"/>
    <mergeCell ref="C3:I3"/>
    <mergeCell ref="C4:I4"/>
    <mergeCell ref="A5:I5"/>
    <mergeCell ref="E6:I6"/>
    <mergeCell ref="E7:I7"/>
    <mergeCell ref="E8:I8"/>
    <mergeCell ref="A12:D12"/>
    <mergeCell ref="A9:D9"/>
    <mergeCell ref="A10:D10"/>
    <mergeCell ref="A11:D11"/>
    <mergeCell ref="E9:I9"/>
    <mergeCell ref="E10:I10"/>
    <mergeCell ref="E11:I11"/>
    <mergeCell ref="E12:I12"/>
    <mergeCell ref="H13:I13"/>
    <mergeCell ref="H14:I14"/>
    <mergeCell ref="H15:I15"/>
    <mergeCell ref="H16:I16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31:I31"/>
    <mergeCell ref="B32:G32"/>
    <mergeCell ref="H32:I32"/>
    <mergeCell ref="A29:G29"/>
    <mergeCell ref="H29:I29"/>
    <mergeCell ref="B30:G30"/>
    <mergeCell ref="H30:I30"/>
    <mergeCell ref="B35:G35"/>
    <mergeCell ref="H35:I35"/>
    <mergeCell ref="B36:G36"/>
    <mergeCell ref="H36:I36"/>
    <mergeCell ref="B33:G33"/>
    <mergeCell ref="H33:I33"/>
    <mergeCell ref="B34:G34"/>
    <mergeCell ref="H34:I34"/>
    <mergeCell ref="A42:G42"/>
    <mergeCell ref="H42:I42"/>
    <mergeCell ref="B37:G37"/>
    <mergeCell ref="H37:I37"/>
    <mergeCell ref="A38:G38"/>
    <mergeCell ref="H38:I38"/>
    <mergeCell ref="A49:G49"/>
    <mergeCell ref="H49:I49"/>
    <mergeCell ref="A50:G50"/>
    <mergeCell ref="B51:G51"/>
    <mergeCell ref="B52:G52"/>
    <mergeCell ref="A43:G43"/>
    <mergeCell ref="B44:G44"/>
    <mergeCell ref="B45:G45"/>
    <mergeCell ref="A46:G46"/>
    <mergeCell ref="A59:G59"/>
    <mergeCell ref="A62:G62"/>
    <mergeCell ref="H62:I62"/>
    <mergeCell ref="B53:G53"/>
    <mergeCell ref="B54:G54"/>
    <mergeCell ref="B55:G55"/>
    <mergeCell ref="B56:G56"/>
    <mergeCell ref="B57:G57"/>
    <mergeCell ref="B58:G58"/>
    <mergeCell ref="A61:I61"/>
    <mergeCell ref="B65:G65"/>
    <mergeCell ref="H65:I65"/>
    <mergeCell ref="B66:G66"/>
    <mergeCell ref="H66:I66"/>
    <mergeCell ref="B63:G63"/>
    <mergeCell ref="H63:I63"/>
    <mergeCell ref="B64:G64"/>
    <mergeCell ref="H64:I64"/>
    <mergeCell ref="A69:G69"/>
    <mergeCell ref="H69:I69"/>
    <mergeCell ref="A72:G72"/>
    <mergeCell ref="H72:I72"/>
    <mergeCell ref="B67:G67"/>
    <mergeCell ref="H67:I67"/>
    <mergeCell ref="B68:G68"/>
    <mergeCell ref="H68:I68"/>
    <mergeCell ref="A70:I70"/>
    <mergeCell ref="A71:I71"/>
    <mergeCell ref="A80:G80"/>
    <mergeCell ref="H80:I80"/>
    <mergeCell ref="A81:G81"/>
    <mergeCell ref="B82:G82"/>
    <mergeCell ref="A73:G73"/>
    <mergeCell ref="B74:G74"/>
    <mergeCell ref="B75:G75"/>
    <mergeCell ref="B76:G76"/>
    <mergeCell ref="A77:G77"/>
    <mergeCell ref="A78:I78"/>
    <mergeCell ref="A79:I79"/>
    <mergeCell ref="A90:G90"/>
    <mergeCell ref="A93:G93"/>
    <mergeCell ref="H93:I93"/>
    <mergeCell ref="B83:G83"/>
    <mergeCell ref="B84:G84"/>
    <mergeCell ref="B85:G85"/>
    <mergeCell ref="B86:G86"/>
    <mergeCell ref="B87:G87"/>
    <mergeCell ref="A88:G88"/>
    <mergeCell ref="A91:I91"/>
    <mergeCell ref="A92:I92"/>
    <mergeCell ref="B100:G100"/>
    <mergeCell ref="A101:G101"/>
    <mergeCell ref="A104:G104"/>
    <mergeCell ref="H104:I104"/>
    <mergeCell ref="A94:G94"/>
    <mergeCell ref="B95:G95"/>
    <mergeCell ref="B96:G96"/>
    <mergeCell ref="B97:G97"/>
    <mergeCell ref="B98:G98"/>
    <mergeCell ref="B99:G99"/>
    <mergeCell ref="A102:I102"/>
    <mergeCell ref="A103:I103"/>
    <mergeCell ref="A111:G111"/>
    <mergeCell ref="B112:G112"/>
    <mergeCell ref="B113:G113"/>
    <mergeCell ref="A114:G114"/>
    <mergeCell ref="A105:G105"/>
    <mergeCell ref="B106:G106"/>
    <mergeCell ref="A107:G107"/>
    <mergeCell ref="A110:G110"/>
    <mergeCell ref="H110:I110"/>
    <mergeCell ref="A108:I108"/>
    <mergeCell ref="A109:I109"/>
    <mergeCell ref="A115:I115"/>
    <mergeCell ref="A116:I116"/>
    <mergeCell ref="B119:G119"/>
    <mergeCell ref="H119:I119"/>
    <mergeCell ref="B120:G120"/>
    <mergeCell ref="H120:I120"/>
    <mergeCell ref="A117:G117"/>
    <mergeCell ref="H117:I117"/>
    <mergeCell ref="B118:G118"/>
    <mergeCell ref="H118:I118"/>
    <mergeCell ref="A127:G127"/>
    <mergeCell ref="B132:G132"/>
    <mergeCell ref="A134:G134"/>
    <mergeCell ref="A135:I135"/>
    <mergeCell ref="A126:G126"/>
    <mergeCell ref="B121:G121"/>
    <mergeCell ref="H121:I121"/>
    <mergeCell ref="A122:G122"/>
    <mergeCell ref="H122:I122"/>
    <mergeCell ref="B123:I123"/>
    <mergeCell ref="A124:G124"/>
    <mergeCell ref="A125:I125"/>
    <mergeCell ref="H126:I126"/>
    <mergeCell ref="H137:I137"/>
    <mergeCell ref="B138:G138"/>
    <mergeCell ref="H138:I138"/>
    <mergeCell ref="A137:G137"/>
    <mergeCell ref="H143:I143"/>
    <mergeCell ref="A133:G133"/>
    <mergeCell ref="B128:G128"/>
    <mergeCell ref="B129:G129"/>
    <mergeCell ref="B130:G130"/>
    <mergeCell ref="B131:G131"/>
    <mergeCell ref="H144:I144"/>
    <mergeCell ref="B141:G141"/>
    <mergeCell ref="H141:I141"/>
    <mergeCell ref="H142:I142"/>
    <mergeCell ref="B142:G142"/>
    <mergeCell ref="A143:G143"/>
    <mergeCell ref="B144:G144"/>
    <mergeCell ref="B145:G145"/>
    <mergeCell ref="B139:G139"/>
    <mergeCell ref="H139:I139"/>
    <mergeCell ref="B140:G140"/>
    <mergeCell ref="H140:I140"/>
    <mergeCell ref="H145:I145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3" zoomScale="80" zoomScaleNormal="80" workbookViewId="0">
      <selection activeCell="M9" sqref="M9:M10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132" t="s">
        <v>19</v>
      </c>
      <c r="D1" s="133"/>
      <c r="E1" s="133"/>
      <c r="F1" s="133"/>
      <c r="G1" s="133"/>
      <c r="H1" s="133"/>
      <c r="I1" s="134"/>
    </row>
    <row r="2" spans="1:9" ht="19.5" customHeight="1" x14ac:dyDescent="0.25">
      <c r="A2" s="47"/>
      <c r="B2" s="4"/>
      <c r="C2" s="135" t="s">
        <v>118</v>
      </c>
      <c r="D2" s="136"/>
      <c r="E2" s="136"/>
      <c r="F2" s="136"/>
      <c r="G2" s="136"/>
      <c r="H2" s="136"/>
      <c r="I2" s="137"/>
    </row>
    <row r="3" spans="1:9" ht="19.5" customHeight="1" x14ac:dyDescent="0.25">
      <c r="A3" s="47"/>
      <c r="B3" s="4"/>
      <c r="C3" s="135" t="s">
        <v>131</v>
      </c>
      <c r="D3" s="136"/>
      <c r="E3" s="136"/>
      <c r="F3" s="136"/>
      <c r="G3" s="136"/>
      <c r="H3" s="136"/>
      <c r="I3" s="137"/>
    </row>
    <row r="4" spans="1:9" ht="19.5" customHeight="1" thickBot="1" x14ac:dyDescent="0.3">
      <c r="A4" s="47"/>
      <c r="B4" s="4"/>
      <c r="C4" s="152" t="s">
        <v>71</v>
      </c>
      <c r="D4" s="153"/>
      <c r="E4" s="153"/>
      <c r="F4" s="153"/>
      <c r="G4" s="153"/>
      <c r="H4" s="153"/>
      <c r="I4" s="154"/>
    </row>
    <row r="5" spans="1:9" ht="18" customHeight="1" thickBot="1" x14ac:dyDescent="0.3">
      <c r="A5" s="155" t="s">
        <v>70</v>
      </c>
      <c r="B5" s="156"/>
      <c r="C5" s="156"/>
      <c r="D5" s="156"/>
      <c r="E5" s="156"/>
      <c r="F5" s="156"/>
      <c r="G5" s="156"/>
      <c r="H5" s="156"/>
      <c r="I5" s="157"/>
    </row>
    <row r="6" spans="1:9" x14ac:dyDescent="0.25">
      <c r="A6" s="148" t="s">
        <v>39</v>
      </c>
      <c r="B6" s="149"/>
      <c r="C6" s="149"/>
      <c r="D6" s="149"/>
      <c r="E6" s="150" t="s">
        <v>202</v>
      </c>
      <c r="F6" s="150"/>
      <c r="G6" s="150"/>
      <c r="H6" s="150"/>
      <c r="I6" s="151"/>
    </row>
    <row r="7" spans="1:9" x14ac:dyDescent="0.25">
      <c r="A7" s="142" t="s">
        <v>54</v>
      </c>
      <c r="B7" s="143"/>
      <c r="C7" s="143"/>
      <c r="D7" s="143"/>
      <c r="E7" s="144" t="s">
        <v>115</v>
      </c>
      <c r="F7" s="144"/>
      <c r="G7" s="144"/>
      <c r="H7" s="144"/>
      <c r="I7" s="145"/>
    </row>
    <row r="8" spans="1:9" x14ac:dyDescent="0.25">
      <c r="A8" s="138" t="s">
        <v>30</v>
      </c>
      <c r="B8" s="139"/>
      <c r="C8" s="139"/>
      <c r="D8" s="139"/>
      <c r="E8" s="140" t="s">
        <v>113</v>
      </c>
      <c r="F8" s="140"/>
      <c r="G8" s="140"/>
      <c r="H8" s="140"/>
      <c r="I8" s="141"/>
    </row>
    <row r="9" spans="1:9" x14ac:dyDescent="0.25">
      <c r="A9" s="142" t="s">
        <v>129</v>
      </c>
      <c r="B9" s="143"/>
      <c r="C9" s="143"/>
      <c r="D9" s="143"/>
      <c r="E9" s="144" t="s">
        <v>168</v>
      </c>
      <c r="F9" s="144"/>
      <c r="G9" s="144"/>
      <c r="H9" s="144"/>
      <c r="I9" s="145"/>
    </row>
    <row r="10" spans="1:9" x14ac:dyDescent="0.25">
      <c r="A10" s="138" t="s">
        <v>50</v>
      </c>
      <c r="B10" s="139"/>
      <c r="C10" s="139"/>
      <c r="D10" s="139"/>
      <c r="E10" s="146" t="s">
        <v>116</v>
      </c>
      <c r="F10" s="146"/>
      <c r="G10" s="146"/>
      <c r="H10" s="146"/>
      <c r="I10" s="147"/>
    </row>
    <row r="11" spans="1:9" x14ac:dyDescent="0.25">
      <c r="A11" s="142" t="s">
        <v>53</v>
      </c>
      <c r="B11" s="143"/>
      <c r="C11" s="143"/>
      <c r="D11" s="143"/>
      <c r="E11" s="144" t="s">
        <v>116</v>
      </c>
      <c r="F11" s="144"/>
      <c r="G11" s="144"/>
      <c r="H11" s="144"/>
      <c r="I11" s="145"/>
    </row>
    <row r="12" spans="1:9" x14ac:dyDescent="0.25">
      <c r="A12" s="138" t="s">
        <v>55</v>
      </c>
      <c r="B12" s="139"/>
      <c r="C12" s="139"/>
      <c r="D12" s="139"/>
      <c r="E12" s="158" t="s">
        <v>112</v>
      </c>
      <c r="F12" s="158"/>
      <c r="G12" s="158"/>
      <c r="H12" s="158"/>
      <c r="I12" s="159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291" t="s">
        <v>116</v>
      </c>
      <c r="I13" s="292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293" t="s">
        <v>116</v>
      </c>
      <c r="I14" s="294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295" t="s">
        <v>33</v>
      </c>
      <c r="I15" s="292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296" t="s">
        <v>203</v>
      </c>
      <c r="I16" s="297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175" t="s">
        <v>23</v>
      </c>
      <c r="C18" s="175"/>
      <c r="D18" s="175"/>
      <c r="E18" s="175"/>
      <c r="F18" s="175"/>
      <c r="G18" s="175"/>
      <c r="H18" s="176" t="s">
        <v>40</v>
      </c>
      <c r="I18" s="177"/>
    </row>
    <row r="19" spans="1:10" x14ac:dyDescent="0.25">
      <c r="A19" s="53" t="s">
        <v>1</v>
      </c>
      <c r="B19" s="178" t="s">
        <v>44</v>
      </c>
      <c r="C19" s="178"/>
      <c r="D19" s="178"/>
      <c r="E19" s="178"/>
      <c r="F19" s="178"/>
      <c r="G19" s="178"/>
      <c r="H19" s="179" t="s">
        <v>169</v>
      </c>
      <c r="I19" s="180"/>
    </row>
    <row r="20" spans="1:10" x14ac:dyDescent="0.25">
      <c r="A20" s="54" t="s">
        <v>3</v>
      </c>
      <c r="B20" s="166" t="s">
        <v>130</v>
      </c>
      <c r="C20" s="166"/>
      <c r="D20" s="166"/>
      <c r="E20" s="166"/>
      <c r="F20" s="166"/>
      <c r="G20" s="166"/>
      <c r="H20" s="167">
        <v>1621</v>
      </c>
      <c r="I20" s="168"/>
    </row>
    <row r="21" spans="1:10" x14ac:dyDescent="0.25">
      <c r="A21" s="56" t="s">
        <v>5</v>
      </c>
      <c r="B21" s="169" t="s">
        <v>46</v>
      </c>
      <c r="C21" s="170"/>
      <c r="D21" s="170"/>
      <c r="E21" s="170"/>
      <c r="F21" s="170"/>
      <c r="G21" s="170"/>
      <c r="H21" s="171">
        <v>1659.47</v>
      </c>
      <c r="I21" s="172"/>
    </row>
    <row r="22" spans="1:10" x14ac:dyDescent="0.25">
      <c r="A22" s="52" t="s">
        <v>27</v>
      </c>
      <c r="B22" s="175" t="s">
        <v>6</v>
      </c>
      <c r="C22" s="175"/>
      <c r="D22" s="175"/>
      <c r="E22" s="175"/>
      <c r="F22" s="175"/>
      <c r="G22" s="175"/>
      <c r="H22" s="173">
        <v>46023</v>
      </c>
      <c r="I22" s="174"/>
    </row>
    <row r="23" spans="1:10" x14ac:dyDescent="0.25">
      <c r="A23" s="53" t="s">
        <v>28</v>
      </c>
      <c r="B23" s="160" t="s">
        <v>29</v>
      </c>
      <c r="C23" s="160"/>
      <c r="D23" s="160"/>
      <c r="E23" s="160" t="s">
        <v>132</v>
      </c>
      <c r="F23" s="160"/>
      <c r="G23" s="160"/>
      <c r="H23" s="160" t="s">
        <v>51</v>
      </c>
      <c r="I23" s="161"/>
    </row>
    <row r="24" spans="1:10" x14ac:dyDescent="0.25">
      <c r="A24" s="52" t="s">
        <v>31</v>
      </c>
      <c r="B24" s="162">
        <v>0.06</v>
      </c>
      <c r="C24" s="162"/>
      <c r="D24" s="162"/>
      <c r="E24" s="163">
        <v>44</v>
      </c>
      <c r="F24" s="163"/>
      <c r="G24" s="163"/>
      <c r="H24" s="164">
        <v>4</v>
      </c>
      <c r="I24" s="165"/>
    </row>
    <row r="25" spans="1:10" x14ac:dyDescent="0.25">
      <c r="A25" s="53" t="s">
        <v>32</v>
      </c>
      <c r="B25" s="160" t="s">
        <v>49</v>
      </c>
      <c r="C25" s="160"/>
      <c r="D25" s="160"/>
      <c r="E25" s="160" t="s">
        <v>47</v>
      </c>
      <c r="F25" s="160"/>
      <c r="G25" s="160"/>
      <c r="H25" s="189" t="s">
        <v>48</v>
      </c>
      <c r="I25" s="190"/>
    </row>
    <row r="26" spans="1:10" x14ac:dyDescent="0.25">
      <c r="A26" s="52" t="s">
        <v>34</v>
      </c>
      <c r="B26" s="163" t="s">
        <v>18</v>
      </c>
      <c r="C26" s="163"/>
      <c r="D26" s="163"/>
      <c r="E26" s="163">
        <v>1</v>
      </c>
      <c r="F26" s="163"/>
      <c r="G26" s="163"/>
      <c r="H26" s="194">
        <v>1</v>
      </c>
      <c r="I26" s="195"/>
    </row>
    <row r="27" spans="1:10" ht="16.5" thickBot="1" x14ac:dyDescent="0.3">
      <c r="A27" s="196"/>
      <c r="B27" s="197"/>
      <c r="C27" s="197"/>
      <c r="D27" s="197"/>
      <c r="E27" s="197"/>
      <c r="F27" s="197"/>
      <c r="G27" s="197"/>
      <c r="H27" s="197"/>
      <c r="I27" s="198"/>
    </row>
    <row r="28" spans="1:10" ht="16.5" thickBot="1" x14ac:dyDescent="0.3">
      <c r="A28" s="191" t="s">
        <v>72</v>
      </c>
      <c r="B28" s="192"/>
      <c r="C28" s="192"/>
      <c r="D28" s="192"/>
      <c r="E28" s="192"/>
      <c r="F28" s="192"/>
      <c r="G28" s="192"/>
      <c r="H28" s="192"/>
      <c r="I28" s="193"/>
    </row>
    <row r="29" spans="1:10" x14ac:dyDescent="0.25">
      <c r="A29" s="181" t="s">
        <v>21</v>
      </c>
      <c r="B29" s="182"/>
      <c r="C29" s="182"/>
      <c r="D29" s="182"/>
      <c r="E29" s="182"/>
      <c r="F29" s="182"/>
      <c r="G29" s="182"/>
      <c r="H29" s="182" t="s">
        <v>67</v>
      </c>
      <c r="I29" s="183"/>
    </row>
    <row r="30" spans="1:10" x14ac:dyDescent="0.25">
      <c r="A30" s="56" t="s">
        <v>0</v>
      </c>
      <c r="B30" s="184" t="s">
        <v>7</v>
      </c>
      <c r="C30" s="185"/>
      <c r="D30" s="185"/>
      <c r="E30" s="185"/>
      <c r="F30" s="185"/>
      <c r="G30" s="186"/>
      <c r="H30" s="187">
        <f>H21</f>
        <v>1659.47</v>
      </c>
      <c r="I30" s="188"/>
      <c r="J30" s="117"/>
    </row>
    <row r="31" spans="1:10" x14ac:dyDescent="0.25">
      <c r="A31" s="57" t="s">
        <v>1</v>
      </c>
      <c r="B31" s="199" t="s">
        <v>41</v>
      </c>
      <c r="C31" s="200"/>
      <c r="D31" s="200"/>
      <c r="E31" s="200"/>
      <c r="F31" s="200"/>
      <c r="G31" s="201"/>
      <c r="H31" s="187"/>
      <c r="I31" s="188"/>
    </row>
    <row r="32" spans="1:10" x14ac:dyDescent="0.25">
      <c r="A32" s="56" t="s">
        <v>3</v>
      </c>
      <c r="B32" s="184" t="s">
        <v>114</v>
      </c>
      <c r="C32" s="185"/>
      <c r="D32" s="185"/>
      <c r="E32" s="185"/>
      <c r="F32" s="185"/>
      <c r="G32" s="186"/>
      <c r="H32" s="205">
        <v>0</v>
      </c>
      <c r="I32" s="206"/>
    </row>
    <row r="33" spans="1:9" x14ac:dyDescent="0.25">
      <c r="A33" s="57" t="s">
        <v>5</v>
      </c>
      <c r="B33" s="199" t="s">
        <v>42</v>
      </c>
      <c r="C33" s="200"/>
      <c r="D33" s="200"/>
      <c r="E33" s="200"/>
      <c r="F33" s="200"/>
      <c r="G33" s="201"/>
      <c r="H33" s="187"/>
      <c r="I33" s="188"/>
    </row>
    <row r="34" spans="1:9" x14ac:dyDescent="0.25">
      <c r="A34" s="57" t="s">
        <v>27</v>
      </c>
      <c r="B34" s="199" t="s">
        <v>63</v>
      </c>
      <c r="C34" s="200"/>
      <c r="D34" s="200"/>
      <c r="E34" s="200"/>
      <c r="F34" s="200"/>
      <c r="G34" s="201"/>
      <c r="H34" s="187"/>
      <c r="I34" s="188"/>
    </row>
    <row r="35" spans="1:9" x14ac:dyDescent="0.25">
      <c r="A35" s="57" t="s">
        <v>28</v>
      </c>
      <c r="B35" s="199" t="s">
        <v>43</v>
      </c>
      <c r="C35" s="200"/>
      <c r="D35" s="200"/>
      <c r="E35" s="200"/>
      <c r="F35" s="200"/>
      <c r="G35" s="201"/>
      <c r="H35" s="187"/>
      <c r="I35" s="188"/>
    </row>
    <row r="36" spans="1:9" x14ac:dyDescent="0.25">
      <c r="A36" s="54" t="s">
        <v>31</v>
      </c>
      <c r="B36" s="202" t="s">
        <v>64</v>
      </c>
      <c r="C36" s="203"/>
      <c r="D36" s="203"/>
      <c r="E36" s="203"/>
      <c r="F36" s="203"/>
      <c r="G36" s="204"/>
      <c r="H36" s="187"/>
      <c r="I36" s="188"/>
    </row>
    <row r="37" spans="1:9" x14ac:dyDescent="0.25">
      <c r="A37" s="54" t="s">
        <v>32</v>
      </c>
      <c r="B37" s="202" t="s">
        <v>61</v>
      </c>
      <c r="C37" s="203"/>
      <c r="D37" s="203"/>
      <c r="E37" s="203"/>
      <c r="F37" s="203"/>
      <c r="G37" s="204"/>
      <c r="H37" s="215"/>
      <c r="I37" s="216"/>
    </row>
    <row r="38" spans="1:9" x14ac:dyDescent="0.25">
      <c r="A38" s="217" t="s">
        <v>62</v>
      </c>
      <c r="B38" s="218"/>
      <c r="C38" s="218"/>
      <c r="D38" s="218"/>
      <c r="E38" s="218"/>
      <c r="F38" s="218"/>
      <c r="G38" s="218"/>
      <c r="H38" s="219">
        <f>SUM(H30:H37)</f>
        <v>1659.47</v>
      </c>
      <c r="I38" s="220"/>
    </row>
    <row r="39" spans="1:9" ht="16.5" thickBot="1" x14ac:dyDescent="0.3">
      <c r="A39" s="196"/>
      <c r="B39" s="197"/>
      <c r="C39" s="197"/>
      <c r="D39" s="197"/>
      <c r="E39" s="197"/>
      <c r="F39" s="197"/>
      <c r="G39" s="197"/>
      <c r="H39" s="197"/>
      <c r="I39" s="198"/>
    </row>
    <row r="40" spans="1:9" ht="16.5" thickBot="1" x14ac:dyDescent="0.3">
      <c r="A40" s="191" t="s">
        <v>73</v>
      </c>
      <c r="B40" s="192"/>
      <c r="C40" s="192"/>
      <c r="D40" s="192"/>
      <c r="E40" s="192"/>
      <c r="F40" s="192"/>
      <c r="G40" s="192"/>
      <c r="H40" s="192"/>
      <c r="I40" s="193"/>
    </row>
    <row r="41" spans="1:9" x14ac:dyDescent="0.25">
      <c r="A41" s="207" t="s">
        <v>74</v>
      </c>
      <c r="B41" s="208"/>
      <c r="C41" s="208"/>
      <c r="D41" s="208"/>
      <c r="E41" s="208"/>
      <c r="F41" s="208"/>
      <c r="G41" s="208"/>
      <c r="H41" s="208"/>
      <c r="I41" s="209"/>
    </row>
    <row r="42" spans="1:9" x14ac:dyDescent="0.25">
      <c r="A42" s="210" t="s">
        <v>21</v>
      </c>
      <c r="B42" s="211"/>
      <c r="C42" s="211"/>
      <c r="D42" s="211"/>
      <c r="E42" s="211"/>
      <c r="F42" s="211"/>
      <c r="G42" s="212"/>
      <c r="H42" s="213" t="s">
        <v>67</v>
      </c>
      <c r="I42" s="214"/>
    </row>
    <row r="43" spans="1:9" x14ac:dyDescent="0.25">
      <c r="A43" s="224" t="s">
        <v>45</v>
      </c>
      <c r="B43" s="225"/>
      <c r="C43" s="225"/>
      <c r="D43" s="225"/>
      <c r="E43" s="225"/>
      <c r="F43" s="225"/>
      <c r="G43" s="226"/>
      <c r="H43" s="94" t="s">
        <v>9</v>
      </c>
      <c r="I43" s="58" t="s">
        <v>24</v>
      </c>
    </row>
    <row r="44" spans="1:9" x14ac:dyDescent="0.25">
      <c r="A44" s="56" t="s">
        <v>0</v>
      </c>
      <c r="B44" s="202" t="s">
        <v>75</v>
      </c>
      <c r="C44" s="203"/>
      <c r="D44" s="203"/>
      <c r="E44" s="203"/>
      <c r="F44" s="203"/>
      <c r="G44" s="204"/>
      <c r="H44" s="12">
        <v>8.3299999999999999E-2</v>
      </c>
      <c r="I44" s="59">
        <f>H44*($H$38)</f>
        <v>138.23385099999999</v>
      </c>
    </row>
    <row r="45" spans="1:9" x14ac:dyDescent="0.25">
      <c r="A45" s="56" t="s">
        <v>1</v>
      </c>
      <c r="B45" s="202" t="s">
        <v>76</v>
      </c>
      <c r="C45" s="203"/>
      <c r="D45" s="203"/>
      <c r="E45" s="203"/>
      <c r="F45" s="203"/>
      <c r="G45" s="204"/>
      <c r="H45" s="12">
        <v>0.1111</v>
      </c>
      <c r="I45" s="59">
        <f>H45*($H$38)</f>
        <v>184.36711700000001</v>
      </c>
    </row>
    <row r="46" spans="1:9" x14ac:dyDescent="0.25">
      <c r="A46" s="217" t="s">
        <v>62</v>
      </c>
      <c r="B46" s="218"/>
      <c r="C46" s="218"/>
      <c r="D46" s="218"/>
      <c r="E46" s="218"/>
      <c r="F46" s="218"/>
      <c r="G46" s="218"/>
      <c r="H46" s="13">
        <f>SUM(H44:H45)</f>
        <v>0.19440000000000002</v>
      </c>
      <c r="I46" s="60">
        <f>SUM(I44:I45)</f>
        <v>322.60096799999997</v>
      </c>
    </row>
    <row r="47" spans="1:9" x14ac:dyDescent="0.25">
      <c r="A47" s="227"/>
      <c r="B47" s="228"/>
      <c r="C47" s="228"/>
      <c r="D47" s="228"/>
      <c r="E47" s="228"/>
      <c r="F47" s="228"/>
      <c r="G47" s="228"/>
      <c r="H47" s="228"/>
      <c r="I47" s="229"/>
    </row>
    <row r="48" spans="1:9" x14ac:dyDescent="0.25">
      <c r="A48" s="230" t="s">
        <v>77</v>
      </c>
      <c r="B48" s="231"/>
      <c r="C48" s="231"/>
      <c r="D48" s="231"/>
      <c r="E48" s="231"/>
      <c r="F48" s="231"/>
      <c r="G48" s="231"/>
      <c r="H48" s="231"/>
      <c r="I48" s="232"/>
    </row>
    <row r="49" spans="1:32" x14ac:dyDescent="0.25">
      <c r="A49" s="210" t="s">
        <v>21</v>
      </c>
      <c r="B49" s="211"/>
      <c r="C49" s="211"/>
      <c r="D49" s="211"/>
      <c r="E49" s="211"/>
      <c r="F49" s="211"/>
      <c r="G49" s="212"/>
      <c r="H49" s="213" t="s">
        <v>67</v>
      </c>
      <c r="I49" s="214"/>
    </row>
    <row r="50" spans="1:32" x14ac:dyDescent="0.25">
      <c r="A50" s="221" t="s">
        <v>45</v>
      </c>
      <c r="B50" s="222"/>
      <c r="C50" s="222"/>
      <c r="D50" s="222"/>
      <c r="E50" s="222"/>
      <c r="F50" s="222"/>
      <c r="G50" s="222"/>
      <c r="H50" s="94" t="s">
        <v>9</v>
      </c>
      <c r="I50" s="58" t="s">
        <v>24</v>
      </c>
    </row>
    <row r="51" spans="1:32" x14ac:dyDescent="0.25">
      <c r="A51" s="56" t="s">
        <v>0</v>
      </c>
      <c r="B51" s="223" t="s">
        <v>10</v>
      </c>
      <c r="C51" s="223"/>
      <c r="D51" s="223"/>
      <c r="E51" s="223"/>
      <c r="F51" s="223"/>
      <c r="G51" s="223"/>
      <c r="H51" s="14">
        <v>0.2</v>
      </c>
      <c r="I51" s="95">
        <f>H51*($I$46+$H$38)</f>
        <v>396.41419360000003</v>
      </c>
    </row>
    <row r="52" spans="1:32" x14ac:dyDescent="0.25">
      <c r="A52" s="56" t="s">
        <v>1</v>
      </c>
      <c r="B52" s="223" t="s">
        <v>11</v>
      </c>
      <c r="C52" s="223"/>
      <c r="D52" s="223"/>
      <c r="E52" s="223"/>
      <c r="F52" s="223"/>
      <c r="G52" s="223"/>
      <c r="H52" s="14">
        <v>1.4999999999999999E-2</v>
      </c>
      <c r="I52" s="95">
        <f t="shared" ref="I52:I58" si="0">H52*($I$46+$H$38)</f>
        <v>29.73106452</v>
      </c>
    </row>
    <row r="53" spans="1:32" x14ac:dyDescent="0.25">
      <c r="A53" s="56" t="s">
        <v>3</v>
      </c>
      <c r="B53" s="223" t="s">
        <v>12</v>
      </c>
      <c r="C53" s="223"/>
      <c r="D53" s="223"/>
      <c r="E53" s="223"/>
      <c r="F53" s="223"/>
      <c r="G53" s="223"/>
      <c r="H53" s="14">
        <v>0.01</v>
      </c>
      <c r="I53" s="95">
        <f t="shared" si="0"/>
        <v>19.82070968</v>
      </c>
    </row>
    <row r="54" spans="1:32" x14ac:dyDescent="0.25">
      <c r="A54" s="56" t="s">
        <v>5</v>
      </c>
      <c r="B54" s="223" t="s">
        <v>13</v>
      </c>
      <c r="C54" s="223"/>
      <c r="D54" s="223"/>
      <c r="E54" s="223"/>
      <c r="F54" s="223"/>
      <c r="G54" s="223"/>
      <c r="H54" s="14">
        <v>2E-3</v>
      </c>
      <c r="I54" s="95">
        <f t="shared" si="0"/>
        <v>3.9641419359999999</v>
      </c>
    </row>
    <row r="55" spans="1:32" x14ac:dyDescent="0.25">
      <c r="A55" s="56" t="s">
        <v>27</v>
      </c>
      <c r="B55" s="223" t="s">
        <v>14</v>
      </c>
      <c r="C55" s="223"/>
      <c r="D55" s="223"/>
      <c r="E55" s="223"/>
      <c r="F55" s="223"/>
      <c r="G55" s="223"/>
      <c r="H55" s="14">
        <v>2.5000000000000001E-2</v>
      </c>
      <c r="I55" s="95">
        <f t="shared" si="0"/>
        <v>49.551774200000004</v>
      </c>
    </row>
    <row r="56" spans="1:32" x14ac:dyDescent="0.25">
      <c r="A56" s="56" t="s">
        <v>28</v>
      </c>
      <c r="B56" s="223" t="s">
        <v>16</v>
      </c>
      <c r="C56" s="223"/>
      <c r="D56" s="223"/>
      <c r="E56" s="223"/>
      <c r="F56" s="223"/>
      <c r="G56" s="223"/>
      <c r="H56" s="14">
        <v>6.0000000000000001E-3</v>
      </c>
      <c r="I56" s="95">
        <f t="shared" si="0"/>
        <v>11.892425808</v>
      </c>
    </row>
    <row r="57" spans="1:32" s="2" customFormat="1" x14ac:dyDescent="0.25">
      <c r="A57" s="56" t="s">
        <v>31</v>
      </c>
      <c r="B57" s="166" t="s">
        <v>204</v>
      </c>
      <c r="C57" s="166"/>
      <c r="D57" s="166"/>
      <c r="E57" s="166"/>
      <c r="F57" s="166"/>
      <c r="G57" s="166"/>
      <c r="H57" s="126">
        <v>3.1283999999999999E-2</v>
      </c>
      <c r="I57" s="101">
        <f t="shared" si="0"/>
        <v>62.007108162911997</v>
      </c>
    </row>
    <row r="58" spans="1:32" x14ac:dyDescent="0.25">
      <c r="A58" s="56" t="s">
        <v>32</v>
      </c>
      <c r="B58" s="223" t="s">
        <v>15</v>
      </c>
      <c r="C58" s="223"/>
      <c r="D58" s="223"/>
      <c r="E58" s="223"/>
      <c r="F58" s="223"/>
      <c r="G58" s="223"/>
      <c r="H58" s="14">
        <v>0.08</v>
      </c>
      <c r="I58" s="95">
        <f t="shared" si="0"/>
        <v>158.56567744</v>
      </c>
    </row>
    <row r="59" spans="1:32" x14ac:dyDescent="0.25">
      <c r="A59" s="217" t="s">
        <v>62</v>
      </c>
      <c r="B59" s="218"/>
      <c r="C59" s="218"/>
      <c r="D59" s="218"/>
      <c r="E59" s="218"/>
      <c r="F59" s="218"/>
      <c r="G59" s="218"/>
      <c r="H59" s="15">
        <f>SUM(H51:H58)</f>
        <v>0.36928400000000006</v>
      </c>
      <c r="I59" s="61">
        <f>SUM(I51:I58)</f>
        <v>731.94709534691196</v>
      </c>
    </row>
    <row r="60" spans="1:32" x14ac:dyDescent="0.25">
      <c r="A60" s="227"/>
      <c r="B60" s="228"/>
      <c r="C60" s="228"/>
      <c r="D60" s="228"/>
      <c r="E60" s="228"/>
      <c r="F60" s="228"/>
      <c r="G60" s="228"/>
      <c r="H60" s="228"/>
      <c r="I60" s="229"/>
    </row>
    <row r="61" spans="1:32" x14ac:dyDescent="0.25">
      <c r="A61" s="230" t="s">
        <v>78</v>
      </c>
      <c r="B61" s="231"/>
      <c r="C61" s="231"/>
      <c r="D61" s="231"/>
      <c r="E61" s="231"/>
      <c r="F61" s="231"/>
      <c r="G61" s="231"/>
      <c r="H61" s="231"/>
      <c r="I61" s="232"/>
    </row>
    <row r="62" spans="1:32" x14ac:dyDescent="0.25">
      <c r="A62" s="233" t="s">
        <v>21</v>
      </c>
      <c r="B62" s="234"/>
      <c r="C62" s="234"/>
      <c r="D62" s="234"/>
      <c r="E62" s="234"/>
      <c r="F62" s="234"/>
      <c r="G62" s="234"/>
      <c r="H62" s="234" t="s">
        <v>67</v>
      </c>
      <c r="I62" s="235"/>
    </row>
    <row r="63" spans="1:32" x14ac:dyDescent="0.25">
      <c r="A63" s="56" t="s">
        <v>0</v>
      </c>
      <c r="B63" s="223" t="s">
        <v>8</v>
      </c>
      <c r="C63" s="223"/>
      <c r="D63" s="223"/>
      <c r="E63" s="223"/>
      <c r="F63" s="223"/>
      <c r="G63" s="223"/>
      <c r="H63" s="241">
        <f>$H$24*$E$24-$B$24*$H$21</f>
        <v>76.431799999999996</v>
      </c>
      <c r="I63" s="242"/>
      <c r="AE63" s="3"/>
      <c r="AF63" s="3"/>
    </row>
    <row r="64" spans="1:32" s="2" customFormat="1" x14ac:dyDescent="0.25">
      <c r="A64" s="56" t="s">
        <v>1</v>
      </c>
      <c r="B64" s="166" t="s">
        <v>35</v>
      </c>
      <c r="C64" s="166"/>
      <c r="D64" s="166"/>
      <c r="E64" s="166"/>
      <c r="F64" s="166"/>
      <c r="G64" s="166"/>
      <c r="H64" s="241">
        <v>505.99</v>
      </c>
      <c r="I64" s="242"/>
    </row>
    <row r="65" spans="1:9" s="2" customFormat="1" x14ac:dyDescent="0.25">
      <c r="A65" s="56" t="s">
        <v>3</v>
      </c>
      <c r="B65" s="166" t="s">
        <v>57</v>
      </c>
      <c r="C65" s="166"/>
      <c r="D65" s="166"/>
      <c r="E65" s="166"/>
      <c r="F65" s="166"/>
      <c r="G65" s="166"/>
      <c r="H65" s="241">
        <v>0</v>
      </c>
      <c r="I65" s="242"/>
    </row>
    <row r="66" spans="1:9" s="2" customFormat="1" x14ac:dyDescent="0.25">
      <c r="A66" s="56" t="s">
        <v>5</v>
      </c>
      <c r="B66" s="166" t="s">
        <v>56</v>
      </c>
      <c r="C66" s="166"/>
      <c r="D66" s="166"/>
      <c r="E66" s="166"/>
      <c r="F66" s="166"/>
      <c r="G66" s="166"/>
      <c r="H66" s="241">
        <v>60.75</v>
      </c>
      <c r="I66" s="242"/>
    </row>
    <row r="67" spans="1:9" s="2" customFormat="1" x14ac:dyDescent="0.25">
      <c r="A67" s="56" t="s">
        <v>27</v>
      </c>
      <c r="B67" s="166" t="s">
        <v>20</v>
      </c>
      <c r="C67" s="166"/>
      <c r="D67" s="166"/>
      <c r="E67" s="166"/>
      <c r="F67" s="166"/>
      <c r="G67" s="166"/>
      <c r="H67" s="241">
        <v>4.6100000000000003</v>
      </c>
      <c r="I67" s="242"/>
    </row>
    <row r="68" spans="1:9" x14ac:dyDescent="0.25">
      <c r="A68" s="56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217" t="s">
        <v>62</v>
      </c>
      <c r="B69" s="218"/>
      <c r="C69" s="218"/>
      <c r="D69" s="218"/>
      <c r="E69" s="218"/>
      <c r="F69" s="218"/>
      <c r="G69" s="218"/>
      <c r="H69" s="219">
        <f>SUM(H63:I68)</f>
        <v>647.78179999999998</v>
      </c>
      <c r="I69" s="220"/>
    </row>
    <row r="70" spans="1:9" x14ac:dyDescent="0.25">
      <c r="A70" s="227"/>
      <c r="B70" s="228"/>
      <c r="C70" s="228"/>
      <c r="D70" s="228"/>
      <c r="E70" s="228"/>
      <c r="F70" s="228"/>
      <c r="G70" s="228"/>
      <c r="H70" s="228"/>
      <c r="I70" s="229"/>
    </row>
    <row r="71" spans="1:9" x14ac:dyDescent="0.25">
      <c r="A71" s="230" t="s">
        <v>79</v>
      </c>
      <c r="B71" s="231"/>
      <c r="C71" s="231"/>
      <c r="D71" s="231"/>
      <c r="E71" s="231"/>
      <c r="F71" s="231"/>
      <c r="G71" s="231"/>
      <c r="H71" s="231"/>
      <c r="I71" s="232"/>
    </row>
    <row r="72" spans="1:9" x14ac:dyDescent="0.25">
      <c r="A72" s="233" t="s">
        <v>21</v>
      </c>
      <c r="B72" s="234"/>
      <c r="C72" s="234"/>
      <c r="D72" s="234"/>
      <c r="E72" s="234"/>
      <c r="F72" s="234"/>
      <c r="G72" s="234"/>
      <c r="H72" s="234" t="s">
        <v>67</v>
      </c>
      <c r="I72" s="235"/>
    </row>
    <row r="73" spans="1:9" x14ac:dyDescent="0.25">
      <c r="A73" s="221" t="s">
        <v>45</v>
      </c>
      <c r="B73" s="222"/>
      <c r="C73" s="222"/>
      <c r="D73" s="222"/>
      <c r="E73" s="222"/>
      <c r="F73" s="222"/>
      <c r="G73" s="222"/>
      <c r="H73" s="94" t="s">
        <v>9</v>
      </c>
      <c r="I73" s="58" t="s">
        <v>24</v>
      </c>
    </row>
    <row r="74" spans="1:9" x14ac:dyDescent="0.25">
      <c r="A74" s="62" t="s">
        <v>80</v>
      </c>
      <c r="B74" s="184" t="s">
        <v>81</v>
      </c>
      <c r="C74" s="185"/>
      <c r="D74" s="185"/>
      <c r="E74" s="185"/>
      <c r="F74" s="185"/>
      <c r="G74" s="186"/>
      <c r="H74" s="16">
        <f>H46</f>
        <v>0.19440000000000002</v>
      </c>
      <c r="I74" s="59">
        <f>I46</f>
        <v>322.60096799999997</v>
      </c>
    </row>
    <row r="75" spans="1:9" x14ac:dyDescent="0.25">
      <c r="A75" s="62" t="s">
        <v>82</v>
      </c>
      <c r="B75" s="184" t="s">
        <v>83</v>
      </c>
      <c r="C75" s="185"/>
      <c r="D75" s="185"/>
      <c r="E75" s="185"/>
      <c r="F75" s="185"/>
      <c r="G75" s="186"/>
      <c r="H75" s="16">
        <f>H59</f>
        <v>0.36928400000000006</v>
      </c>
      <c r="I75" s="59">
        <f>I59</f>
        <v>731.94709534691196</v>
      </c>
    </row>
    <row r="76" spans="1:9" x14ac:dyDescent="0.25">
      <c r="A76" s="62" t="s">
        <v>84</v>
      </c>
      <c r="B76" s="184" t="s">
        <v>85</v>
      </c>
      <c r="C76" s="185"/>
      <c r="D76" s="185"/>
      <c r="E76" s="185"/>
      <c r="F76" s="185"/>
      <c r="G76" s="186"/>
      <c r="H76" s="11"/>
      <c r="I76" s="59">
        <f>H69</f>
        <v>647.78179999999998</v>
      </c>
    </row>
    <row r="77" spans="1:9" x14ac:dyDescent="0.25">
      <c r="A77" s="217" t="s">
        <v>62</v>
      </c>
      <c r="B77" s="218"/>
      <c r="C77" s="218"/>
      <c r="D77" s="218"/>
      <c r="E77" s="218"/>
      <c r="F77" s="218"/>
      <c r="G77" s="218"/>
      <c r="H77" s="11"/>
      <c r="I77" s="60">
        <f>SUM(I74:I76)</f>
        <v>1702.3298633469119</v>
      </c>
    </row>
    <row r="78" spans="1:9" ht="16.5" thickBot="1" x14ac:dyDescent="0.3">
      <c r="A78" s="243"/>
      <c r="B78" s="244"/>
      <c r="C78" s="244"/>
      <c r="D78" s="244"/>
      <c r="E78" s="244"/>
      <c r="F78" s="244"/>
      <c r="G78" s="244"/>
      <c r="H78" s="244"/>
      <c r="I78" s="245"/>
    </row>
    <row r="79" spans="1:9" ht="16.5" thickBot="1" x14ac:dyDescent="0.3">
      <c r="A79" s="191" t="s">
        <v>86</v>
      </c>
      <c r="B79" s="192"/>
      <c r="C79" s="192"/>
      <c r="D79" s="192"/>
      <c r="E79" s="192"/>
      <c r="F79" s="192"/>
      <c r="G79" s="192"/>
      <c r="H79" s="192"/>
      <c r="I79" s="193"/>
    </row>
    <row r="80" spans="1:9" x14ac:dyDescent="0.25">
      <c r="A80" s="181" t="s">
        <v>21</v>
      </c>
      <c r="B80" s="182"/>
      <c r="C80" s="182"/>
      <c r="D80" s="182"/>
      <c r="E80" s="182"/>
      <c r="F80" s="182"/>
      <c r="G80" s="182"/>
      <c r="H80" s="182" t="s">
        <v>67</v>
      </c>
      <c r="I80" s="183"/>
    </row>
    <row r="81" spans="1:32" x14ac:dyDescent="0.25">
      <c r="A81" s="221" t="s">
        <v>45</v>
      </c>
      <c r="B81" s="222"/>
      <c r="C81" s="222"/>
      <c r="D81" s="222"/>
      <c r="E81" s="222"/>
      <c r="F81" s="222"/>
      <c r="G81" s="222"/>
      <c r="H81" s="94" t="s">
        <v>9</v>
      </c>
      <c r="I81" s="58" t="s">
        <v>24</v>
      </c>
    </row>
    <row r="82" spans="1:32" x14ac:dyDescent="0.25">
      <c r="A82" s="56" t="s">
        <v>0</v>
      </c>
      <c r="B82" s="223" t="s">
        <v>25</v>
      </c>
      <c r="C82" s="223"/>
      <c r="D82" s="223"/>
      <c r="E82" s="223"/>
      <c r="F82" s="223"/>
      <c r="G82" s="223"/>
      <c r="H82" s="12">
        <v>4.1999999999999997E-3</v>
      </c>
      <c r="I82" s="59">
        <f>H82*$H$38</f>
        <v>6.9697739999999992</v>
      </c>
    </row>
    <row r="83" spans="1:32" x14ac:dyDescent="0.25">
      <c r="A83" s="56" t="s">
        <v>1</v>
      </c>
      <c r="B83" s="223" t="s">
        <v>36</v>
      </c>
      <c r="C83" s="223"/>
      <c r="D83" s="223"/>
      <c r="E83" s="223"/>
      <c r="F83" s="223"/>
      <c r="G83" s="223"/>
      <c r="H83" s="12">
        <f>8%*H82</f>
        <v>3.3599999999999998E-4</v>
      </c>
      <c r="I83" s="59">
        <f t="shared" ref="I83:I87" si="1">H83*$H$38</f>
        <v>0.55758191999999995</v>
      </c>
    </row>
    <row r="84" spans="1:32" x14ac:dyDescent="0.25">
      <c r="A84" s="56" t="s">
        <v>3</v>
      </c>
      <c r="B84" s="223" t="s">
        <v>69</v>
      </c>
      <c r="C84" s="223"/>
      <c r="D84" s="223"/>
      <c r="E84" s="223"/>
      <c r="F84" s="223"/>
      <c r="G84" s="223"/>
      <c r="H84" s="12">
        <v>3.4799999999999998E-2</v>
      </c>
      <c r="I84" s="59">
        <f t="shared" si="1"/>
        <v>57.749555999999998</v>
      </c>
    </row>
    <row r="85" spans="1:32" x14ac:dyDescent="0.25">
      <c r="A85" s="56" t="s">
        <v>5</v>
      </c>
      <c r="B85" s="223" t="s">
        <v>26</v>
      </c>
      <c r="C85" s="223"/>
      <c r="D85" s="223"/>
      <c r="E85" s="223"/>
      <c r="F85" s="223"/>
      <c r="G85" s="223"/>
      <c r="H85" s="12">
        <v>1.9400000000000001E-2</v>
      </c>
      <c r="I85" s="59">
        <f t="shared" si="1"/>
        <v>32.193718000000004</v>
      </c>
    </row>
    <row r="86" spans="1:32" x14ac:dyDescent="0.25">
      <c r="A86" s="56" t="s">
        <v>27</v>
      </c>
      <c r="B86" s="246" t="s">
        <v>87</v>
      </c>
      <c r="C86" s="246"/>
      <c r="D86" s="246"/>
      <c r="E86" s="246"/>
      <c r="F86" s="246"/>
      <c r="G86" s="246"/>
      <c r="H86" s="12">
        <f>H85*H59</f>
        <v>7.1641096000000012E-3</v>
      </c>
      <c r="I86" s="59">
        <f t="shared" si="1"/>
        <v>11.888624957912002</v>
      </c>
    </row>
    <row r="87" spans="1:32" x14ac:dyDescent="0.25">
      <c r="A87" s="56" t="s">
        <v>28</v>
      </c>
      <c r="B87" s="223" t="s">
        <v>60</v>
      </c>
      <c r="C87" s="223"/>
      <c r="D87" s="223"/>
      <c r="E87" s="223"/>
      <c r="F87" s="223"/>
      <c r="G87" s="223"/>
      <c r="H87" s="119">
        <f>8%*40%*H85</f>
        <v>6.2080000000000002E-4</v>
      </c>
      <c r="I87" s="59">
        <f t="shared" si="1"/>
        <v>1.0301989760000001</v>
      </c>
    </row>
    <row r="88" spans="1:32" x14ac:dyDescent="0.25">
      <c r="A88" s="217" t="s">
        <v>62</v>
      </c>
      <c r="B88" s="218"/>
      <c r="C88" s="218"/>
      <c r="D88" s="218"/>
      <c r="E88" s="218"/>
      <c r="F88" s="218"/>
      <c r="G88" s="218"/>
      <c r="H88" s="17">
        <f>SUM(H82:H87)</f>
        <v>6.6520909599999997E-2</v>
      </c>
      <c r="I88" s="60">
        <f>SUM(I82:I87)</f>
        <v>110.389453853912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247" t="s">
        <v>133</v>
      </c>
      <c r="B90" s="248"/>
      <c r="C90" s="248"/>
      <c r="D90" s="248"/>
      <c r="E90" s="248"/>
      <c r="F90" s="248"/>
      <c r="G90" s="248"/>
      <c r="H90" s="80"/>
      <c r="I90" s="81">
        <f>$I$88+$I$77+$H$38</f>
        <v>3472.189317200824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91" t="s">
        <v>88</v>
      </c>
      <c r="B91" s="192"/>
      <c r="C91" s="192"/>
      <c r="D91" s="192"/>
      <c r="E91" s="192"/>
      <c r="F91" s="192"/>
      <c r="G91" s="192"/>
      <c r="H91" s="192"/>
      <c r="I91" s="19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49" t="s">
        <v>89</v>
      </c>
      <c r="B92" s="250"/>
      <c r="C92" s="250"/>
      <c r="D92" s="250"/>
      <c r="E92" s="250"/>
      <c r="F92" s="250"/>
      <c r="G92" s="250"/>
      <c r="H92" s="250"/>
      <c r="I92" s="25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33" t="s">
        <v>21</v>
      </c>
      <c r="B93" s="234"/>
      <c r="C93" s="234"/>
      <c r="D93" s="234"/>
      <c r="E93" s="234"/>
      <c r="F93" s="234"/>
      <c r="G93" s="234"/>
      <c r="H93" s="234" t="s">
        <v>67</v>
      </c>
      <c r="I93" s="23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21" t="s">
        <v>45</v>
      </c>
      <c r="B94" s="222"/>
      <c r="C94" s="222"/>
      <c r="D94" s="222"/>
      <c r="E94" s="222"/>
      <c r="F94" s="222"/>
      <c r="G94" s="222"/>
      <c r="H94" s="94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223" t="s">
        <v>90</v>
      </c>
      <c r="C95" s="223"/>
      <c r="D95" s="223"/>
      <c r="E95" s="223"/>
      <c r="F95" s="223"/>
      <c r="G95" s="223"/>
      <c r="H95" s="12">
        <v>9.2999999999999992E-3</v>
      </c>
      <c r="I95" s="59">
        <f>H95*I90</f>
        <v>32.291360649967658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223" t="s">
        <v>91</v>
      </c>
      <c r="C96" s="223"/>
      <c r="D96" s="223"/>
      <c r="E96" s="223"/>
      <c r="F96" s="223"/>
      <c r="G96" s="223"/>
      <c r="H96" s="12">
        <v>2.8E-3</v>
      </c>
      <c r="I96" s="59">
        <f>H96*I90</f>
        <v>9.7221300881623076</v>
      </c>
    </row>
    <row r="97" spans="1:9" x14ac:dyDescent="0.25">
      <c r="A97" s="56" t="s">
        <v>3</v>
      </c>
      <c r="B97" s="223" t="s">
        <v>92</v>
      </c>
      <c r="C97" s="223"/>
      <c r="D97" s="223"/>
      <c r="E97" s="223"/>
      <c r="F97" s="223"/>
      <c r="G97" s="223"/>
      <c r="H97" s="12">
        <v>2.0000000000000001E-4</v>
      </c>
      <c r="I97" s="59">
        <f>H97*I90</f>
        <v>0.69443786344016478</v>
      </c>
    </row>
    <row r="98" spans="1:9" x14ac:dyDescent="0.25">
      <c r="A98" s="56" t="s">
        <v>5</v>
      </c>
      <c r="B98" s="223" t="s">
        <v>93</v>
      </c>
      <c r="C98" s="223"/>
      <c r="D98" s="223"/>
      <c r="E98" s="223"/>
      <c r="F98" s="223"/>
      <c r="G98" s="223"/>
      <c r="H98" s="12">
        <v>3.3E-3</v>
      </c>
      <c r="I98" s="59">
        <f>H98*I90</f>
        <v>11.458224746762719</v>
      </c>
    </row>
    <row r="99" spans="1:9" x14ac:dyDescent="0.25">
      <c r="A99" s="56" t="s">
        <v>27</v>
      </c>
      <c r="B99" s="223" t="s">
        <v>94</v>
      </c>
      <c r="C99" s="223"/>
      <c r="D99" s="223"/>
      <c r="E99" s="223"/>
      <c r="F99" s="223"/>
      <c r="G99" s="223"/>
      <c r="H99" s="12">
        <v>6.9999999999999999E-4</v>
      </c>
      <c r="I99" s="59">
        <f>H99*I90</f>
        <v>2.4305325220405769</v>
      </c>
    </row>
    <row r="100" spans="1:9" x14ac:dyDescent="0.25">
      <c r="A100" s="56" t="s">
        <v>28</v>
      </c>
      <c r="B100" s="223" t="s">
        <v>59</v>
      </c>
      <c r="C100" s="223"/>
      <c r="D100" s="223"/>
      <c r="E100" s="223"/>
      <c r="F100" s="223"/>
      <c r="G100" s="223"/>
      <c r="H100" s="12">
        <v>4.1999999999999997E-3</v>
      </c>
      <c r="I100" s="59">
        <f>H100*I90</f>
        <v>14.583195132243461</v>
      </c>
    </row>
    <row r="101" spans="1:9" x14ac:dyDescent="0.25">
      <c r="A101" s="217" t="s">
        <v>62</v>
      </c>
      <c r="B101" s="218"/>
      <c r="C101" s="218"/>
      <c r="D101" s="218"/>
      <c r="E101" s="218"/>
      <c r="F101" s="218"/>
      <c r="G101" s="218"/>
      <c r="H101" s="17">
        <f>SUM(H95:H100)</f>
        <v>2.0499999999999997E-2</v>
      </c>
      <c r="I101" s="60">
        <f>SUM(I95:I100)</f>
        <v>71.179881002616895</v>
      </c>
    </row>
    <row r="102" spans="1:9" x14ac:dyDescent="0.25">
      <c r="A102" s="252"/>
      <c r="B102" s="253"/>
      <c r="C102" s="253"/>
      <c r="D102" s="253"/>
      <c r="E102" s="253"/>
      <c r="F102" s="253"/>
      <c r="G102" s="253"/>
      <c r="H102" s="253"/>
      <c r="I102" s="254"/>
    </row>
    <row r="103" spans="1:9" x14ac:dyDescent="0.25">
      <c r="A103" s="230" t="s">
        <v>95</v>
      </c>
      <c r="B103" s="231"/>
      <c r="C103" s="231"/>
      <c r="D103" s="231"/>
      <c r="E103" s="231"/>
      <c r="F103" s="231"/>
      <c r="G103" s="231"/>
      <c r="H103" s="231"/>
      <c r="I103" s="232"/>
    </row>
    <row r="104" spans="1:9" x14ac:dyDescent="0.25">
      <c r="A104" s="233" t="s">
        <v>21</v>
      </c>
      <c r="B104" s="234"/>
      <c r="C104" s="234"/>
      <c r="D104" s="234"/>
      <c r="E104" s="234"/>
      <c r="F104" s="234"/>
      <c r="G104" s="234"/>
      <c r="H104" s="234" t="s">
        <v>67</v>
      </c>
      <c r="I104" s="235"/>
    </row>
    <row r="105" spans="1:9" x14ac:dyDescent="0.25">
      <c r="A105" s="221" t="s">
        <v>96</v>
      </c>
      <c r="B105" s="222"/>
      <c r="C105" s="222"/>
      <c r="D105" s="222"/>
      <c r="E105" s="222"/>
      <c r="F105" s="222"/>
      <c r="G105" s="222"/>
      <c r="H105" s="94" t="s">
        <v>9</v>
      </c>
      <c r="I105" s="58" t="s">
        <v>24</v>
      </c>
    </row>
    <row r="106" spans="1:9" s="2" customFormat="1" x14ac:dyDescent="0.25">
      <c r="A106" s="54" t="s">
        <v>0</v>
      </c>
      <c r="B106" s="166" t="s">
        <v>97</v>
      </c>
      <c r="C106" s="166"/>
      <c r="D106" s="166"/>
      <c r="E106" s="166"/>
      <c r="F106" s="166"/>
      <c r="G106" s="166"/>
      <c r="H106" s="5" t="s">
        <v>116</v>
      </c>
      <c r="I106" s="64">
        <v>0</v>
      </c>
    </row>
    <row r="107" spans="1:9" x14ac:dyDescent="0.25">
      <c r="A107" s="217" t="s">
        <v>62</v>
      </c>
      <c r="B107" s="218"/>
      <c r="C107" s="218"/>
      <c r="D107" s="218"/>
      <c r="E107" s="218"/>
      <c r="F107" s="218"/>
      <c r="G107" s="218"/>
      <c r="H107" s="94"/>
      <c r="I107" s="60">
        <f>SUM(I106)</f>
        <v>0</v>
      </c>
    </row>
    <row r="108" spans="1:9" x14ac:dyDescent="0.25">
      <c r="A108" s="252"/>
      <c r="B108" s="253"/>
      <c r="C108" s="253"/>
      <c r="D108" s="253"/>
      <c r="E108" s="253"/>
      <c r="F108" s="253"/>
      <c r="G108" s="253"/>
      <c r="H108" s="253"/>
      <c r="I108" s="254"/>
    </row>
    <row r="109" spans="1:9" x14ac:dyDescent="0.25">
      <c r="A109" s="230" t="s">
        <v>139</v>
      </c>
      <c r="B109" s="231"/>
      <c r="C109" s="231"/>
      <c r="D109" s="231"/>
      <c r="E109" s="231"/>
      <c r="F109" s="231"/>
      <c r="G109" s="231"/>
      <c r="H109" s="231"/>
      <c r="I109" s="232"/>
    </row>
    <row r="110" spans="1:9" x14ac:dyDescent="0.25">
      <c r="A110" s="217" t="s">
        <v>21</v>
      </c>
      <c r="B110" s="218"/>
      <c r="C110" s="218"/>
      <c r="D110" s="218"/>
      <c r="E110" s="218"/>
      <c r="F110" s="218"/>
      <c r="G110" s="218"/>
      <c r="H110" s="234" t="s">
        <v>67</v>
      </c>
      <c r="I110" s="235"/>
    </row>
    <row r="111" spans="1:9" x14ac:dyDescent="0.25">
      <c r="A111" s="221" t="s">
        <v>45</v>
      </c>
      <c r="B111" s="222"/>
      <c r="C111" s="222"/>
      <c r="D111" s="222"/>
      <c r="E111" s="222"/>
      <c r="F111" s="222"/>
      <c r="G111" s="222"/>
      <c r="H111" s="94" t="s">
        <v>9</v>
      </c>
      <c r="I111" s="58" t="s">
        <v>24</v>
      </c>
    </row>
    <row r="112" spans="1:9" x14ac:dyDescent="0.25">
      <c r="A112" s="56" t="s">
        <v>37</v>
      </c>
      <c r="B112" s="184" t="s">
        <v>98</v>
      </c>
      <c r="C112" s="185"/>
      <c r="D112" s="185"/>
      <c r="E112" s="185"/>
      <c r="F112" s="185"/>
      <c r="G112" s="186"/>
      <c r="H112" s="16">
        <f>H101</f>
        <v>2.0499999999999997E-2</v>
      </c>
      <c r="I112" s="65">
        <f>I101</f>
        <v>71.179881002616895</v>
      </c>
    </row>
    <row r="113" spans="1:32" x14ac:dyDescent="0.25">
      <c r="A113" s="56" t="s">
        <v>38</v>
      </c>
      <c r="B113" s="184" t="s">
        <v>52</v>
      </c>
      <c r="C113" s="185"/>
      <c r="D113" s="185"/>
      <c r="E113" s="185"/>
      <c r="F113" s="185"/>
      <c r="G113" s="186"/>
      <c r="H113" s="11"/>
      <c r="I113" s="65">
        <f>I107</f>
        <v>0</v>
      </c>
    </row>
    <row r="114" spans="1:32" x14ac:dyDescent="0.25">
      <c r="A114" s="210" t="s">
        <v>62</v>
      </c>
      <c r="B114" s="211"/>
      <c r="C114" s="211"/>
      <c r="D114" s="211"/>
      <c r="E114" s="211"/>
      <c r="F114" s="211"/>
      <c r="G114" s="212"/>
      <c r="H114" s="94"/>
      <c r="I114" s="66">
        <f>SUM(I112:I113)</f>
        <v>71.179881002616895</v>
      </c>
    </row>
    <row r="115" spans="1:32" ht="16.5" thickBot="1" x14ac:dyDescent="0.3">
      <c r="A115" s="255"/>
      <c r="B115" s="256"/>
      <c r="C115" s="256"/>
      <c r="D115" s="256"/>
      <c r="E115" s="256"/>
      <c r="F115" s="256"/>
      <c r="G115" s="256"/>
      <c r="H115" s="256"/>
      <c r="I115" s="257"/>
    </row>
    <row r="116" spans="1:32" ht="16.5" thickBot="1" x14ac:dyDescent="0.3">
      <c r="A116" s="191" t="s">
        <v>99</v>
      </c>
      <c r="B116" s="192"/>
      <c r="C116" s="192"/>
      <c r="D116" s="192"/>
      <c r="E116" s="192"/>
      <c r="F116" s="192"/>
      <c r="G116" s="192"/>
      <c r="H116" s="192"/>
      <c r="I116" s="193"/>
    </row>
    <row r="117" spans="1:32" x14ac:dyDescent="0.25">
      <c r="A117" s="181" t="s">
        <v>21</v>
      </c>
      <c r="B117" s="182"/>
      <c r="C117" s="182"/>
      <c r="D117" s="182"/>
      <c r="E117" s="182"/>
      <c r="F117" s="182"/>
      <c r="G117" s="182"/>
      <c r="H117" s="182" t="s">
        <v>67</v>
      </c>
      <c r="I117" s="183"/>
    </row>
    <row r="118" spans="1:32" x14ac:dyDescent="0.25">
      <c r="A118" s="56" t="s">
        <v>0</v>
      </c>
      <c r="B118" s="223" t="s">
        <v>58</v>
      </c>
      <c r="C118" s="223"/>
      <c r="D118" s="223"/>
      <c r="E118" s="223"/>
      <c r="F118" s="223"/>
      <c r="G118" s="223"/>
      <c r="H118" s="236">
        <v>24.56</v>
      </c>
      <c r="I118" s="237"/>
    </row>
    <row r="119" spans="1:32" x14ac:dyDescent="0.25">
      <c r="A119" s="56" t="s">
        <v>1</v>
      </c>
      <c r="B119" s="223" t="s">
        <v>170</v>
      </c>
      <c r="C119" s="223"/>
      <c r="D119" s="223"/>
      <c r="E119" s="223"/>
      <c r="F119" s="223"/>
      <c r="G119" s="223"/>
      <c r="H119" s="236">
        <v>489.97</v>
      </c>
      <c r="I119" s="237"/>
    </row>
    <row r="120" spans="1:32" x14ac:dyDescent="0.25">
      <c r="A120" s="56" t="s">
        <v>3</v>
      </c>
      <c r="B120" s="223" t="s">
        <v>101</v>
      </c>
      <c r="C120" s="223"/>
      <c r="D120" s="223"/>
      <c r="E120" s="223"/>
      <c r="F120" s="223"/>
      <c r="G120" s="223"/>
      <c r="H120" s="236">
        <v>129.5</v>
      </c>
      <c r="I120" s="237"/>
    </row>
    <row r="121" spans="1:32" x14ac:dyDescent="0.25">
      <c r="A121" s="56" t="s">
        <v>5</v>
      </c>
      <c r="B121" s="223" t="s">
        <v>171</v>
      </c>
      <c r="C121" s="223"/>
      <c r="D121" s="223"/>
      <c r="E121" s="223"/>
      <c r="F121" s="223"/>
      <c r="G121" s="223"/>
      <c r="H121" s="236">
        <v>14.05</v>
      </c>
      <c r="I121" s="237"/>
    </row>
    <row r="122" spans="1:32" x14ac:dyDescent="0.25">
      <c r="A122" s="210" t="s">
        <v>62</v>
      </c>
      <c r="B122" s="211"/>
      <c r="C122" s="211"/>
      <c r="D122" s="211"/>
      <c r="E122" s="211"/>
      <c r="F122" s="211"/>
      <c r="G122" s="212"/>
      <c r="H122" s="219">
        <f>SUM(H118:I121)</f>
        <v>658.07999999999993</v>
      </c>
      <c r="I122" s="220"/>
    </row>
    <row r="123" spans="1:32" x14ac:dyDescent="0.25">
      <c r="A123" s="93"/>
      <c r="B123" s="211"/>
      <c r="C123" s="211"/>
      <c r="D123" s="211"/>
      <c r="E123" s="211"/>
      <c r="F123" s="211"/>
      <c r="G123" s="211"/>
      <c r="H123" s="211"/>
      <c r="I123" s="214"/>
    </row>
    <row r="124" spans="1:32" s="18" customFormat="1" ht="16.5" thickBot="1" x14ac:dyDescent="0.3">
      <c r="A124" s="247" t="s">
        <v>134</v>
      </c>
      <c r="B124" s="248"/>
      <c r="C124" s="248"/>
      <c r="D124" s="248"/>
      <c r="E124" s="248"/>
      <c r="F124" s="248"/>
      <c r="G124" s="248"/>
      <c r="H124" s="80"/>
      <c r="I124" s="81">
        <f>$I$88+$I$77+$H$38+$I$114+$H$122</f>
        <v>4201.4491982034415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91" t="s">
        <v>102</v>
      </c>
      <c r="B125" s="192"/>
      <c r="C125" s="192"/>
      <c r="D125" s="192"/>
      <c r="E125" s="192"/>
      <c r="F125" s="192"/>
      <c r="G125" s="192"/>
      <c r="H125" s="192"/>
      <c r="I125" s="193"/>
    </row>
    <row r="126" spans="1:32" x14ac:dyDescent="0.25">
      <c r="A126" s="306" t="s">
        <v>21</v>
      </c>
      <c r="B126" s="150"/>
      <c r="C126" s="150"/>
      <c r="D126" s="150"/>
      <c r="E126" s="150"/>
      <c r="F126" s="150"/>
      <c r="G126" s="150"/>
      <c r="H126" s="150" t="s">
        <v>67</v>
      </c>
      <c r="I126" s="151"/>
    </row>
    <row r="127" spans="1:32" x14ac:dyDescent="0.25">
      <c r="A127" s="138" t="s">
        <v>45</v>
      </c>
      <c r="B127" s="139"/>
      <c r="C127" s="139"/>
      <c r="D127" s="139"/>
      <c r="E127" s="139"/>
      <c r="F127" s="139"/>
      <c r="G127" s="139"/>
      <c r="H127" s="19" t="s">
        <v>9</v>
      </c>
      <c r="I127" s="69" t="s">
        <v>24</v>
      </c>
    </row>
    <row r="128" spans="1:32" x14ac:dyDescent="0.25">
      <c r="A128" s="70" t="s">
        <v>0</v>
      </c>
      <c r="B128" s="273" t="s">
        <v>103</v>
      </c>
      <c r="C128" s="274"/>
      <c r="D128" s="274"/>
      <c r="E128" s="274"/>
      <c r="F128" s="274"/>
      <c r="G128" s="275"/>
      <c r="H128" s="14">
        <v>7.9000000000000008E-3</v>
      </c>
      <c r="I128" s="95">
        <f>H128*$I$124</f>
        <v>33.191448665807194</v>
      </c>
    </row>
    <row r="129" spans="1:32" x14ac:dyDescent="0.25">
      <c r="A129" s="70" t="s">
        <v>1</v>
      </c>
      <c r="B129" s="273" t="s">
        <v>17</v>
      </c>
      <c r="C129" s="274"/>
      <c r="D129" s="274"/>
      <c r="E129" s="274"/>
      <c r="F129" s="274"/>
      <c r="G129" s="275"/>
      <c r="H129" s="14">
        <v>0.01</v>
      </c>
      <c r="I129" s="95">
        <f>H129*($I$128+$I$124)</f>
        <v>42.346406468692486</v>
      </c>
    </row>
    <row r="130" spans="1:32" x14ac:dyDescent="0.25">
      <c r="A130" s="71" t="s">
        <v>3</v>
      </c>
      <c r="B130" s="273" t="s">
        <v>127</v>
      </c>
      <c r="C130" s="281"/>
      <c r="D130" s="281"/>
      <c r="E130" s="281"/>
      <c r="F130" s="281"/>
      <c r="G130" s="282"/>
      <c r="H130" s="14">
        <v>3.6700000000000003E-2</v>
      </c>
      <c r="I130" s="72">
        <f>(SUM($I$124+$I$128+$I$129)*H130)/(100%-(SUM($H$130:$H$132)))</f>
        <v>173.38498272120012</v>
      </c>
    </row>
    <row r="131" spans="1:32" x14ac:dyDescent="0.25">
      <c r="A131" s="71"/>
      <c r="B131" s="300" t="s">
        <v>126</v>
      </c>
      <c r="C131" s="301"/>
      <c r="D131" s="301"/>
      <c r="E131" s="301"/>
      <c r="F131" s="301"/>
      <c r="G131" s="302"/>
      <c r="H131" s="20">
        <v>8.0000000000000002E-3</v>
      </c>
      <c r="I131" s="72">
        <f>(SUM($I$124+$I$128+$I$129)*H131)/(100%-(SUM($H$130:$H$132)))</f>
        <v>37.795091601351523</v>
      </c>
    </row>
    <row r="132" spans="1:32" x14ac:dyDescent="0.25">
      <c r="A132" s="71" t="s">
        <v>5</v>
      </c>
      <c r="B132" s="303" t="s">
        <v>125</v>
      </c>
      <c r="C132" s="304"/>
      <c r="D132" s="304"/>
      <c r="E132" s="304"/>
      <c r="F132" s="304"/>
      <c r="G132" s="305"/>
      <c r="H132" s="21">
        <v>0.05</v>
      </c>
      <c r="I132" s="72">
        <f>(SUM($I$124+$I$128+$I$129)*H132)/(100%-(SUM($H$130:$H$132)))</f>
        <v>236.21932250844699</v>
      </c>
    </row>
    <row r="133" spans="1:32" x14ac:dyDescent="0.25">
      <c r="A133" s="217" t="s">
        <v>62</v>
      </c>
      <c r="B133" s="218"/>
      <c r="C133" s="218"/>
      <c r="D133" s="218"/>
      <c r="E133" s="218"/>
      <c r="F133" s="218"/>
      <c r="G133" s="218"/>
      <c r="H133" s="22">
        <f>SUM(H128:H132)</f>
        <v>0.11260000000000001</v>
      </c>
      <c r="I133" s="73">
        <f>SUM(I128:I132)</f>
        <v>522.93725196549838</v>
      </c>
    </row>
    <row r="134" spans="1:32" ht="16.5" thickBot="1" x14ac:dyDescent="0.3">
      <c r="A134" s="266" t="s">
        <v>135</v>
      </c>
      <c r="B134" s="267"/>
      <c r="C134" s="267"/>
      <c r="D134" s="267"/>
      <c r="E134" s="267"/>
      <c r="F134" s="267"/>
      <c r="G134" s="268"/>
      <c r="H134" s="82">
        <f>(H128+100%)*(H129+100%)/(100%-(SUM(H130:H132)))-100%</f>
        <v>0.12446592289848657</v>
      </c>
      <c r="I134" s="83">
        <f>H134*SUM($I$124)</f>
        <v>522.93725196549781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269" t="s">
        <v>104</v>
      </c>
      <c r="B135" s="270"/>
      <c r="C135" s="270"/>
      <c r="D135" s="270"/>
      <c r="E135" s="270"/>
      <c r="F135" s="270"/>
      <c r="G135" s="270"/>
      <c r="H135" s="270"/>
      <c r="I135" s="271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272" t="s">
        <v>21</v>
      </c>
      <c r="B137" s="158"/>
      <c r="C137" s="158"/>
      <c r="D137" s="158"/>
      <c r="E137" s="158"/>
      <c r="F137" s="158"/>
      <c r="G137" s="158"/>
      <c r="H137" s="158" t="s">
        <v>67</v>
      </c>
      <c r="I137" s="159"/>
    </row>
    <row r="138" spans="1:32" x14ac:dyDescent="0.25">
      <c r="A138" s="74" t="s">
        <v>0</v>
      </c>
      <c r="B138" s="261" t="s">
        <v>106</v>
      </c>
      <c r="C138" s="262"/>
      <c r="D138" s="262"/>
      <c r="E138" s="262"/>
      <c r="F138" s="262"/>
      <c r="G138" s="263"/>
      <c r="H138" s="264">
        <f>H38</f>
        <v>1659.47</v>
      </c>
      <c r="I138" s="265"/>
    </row>
    <row r="139" spans="1:32" x14ac:dyDescent="0.25">
      <c r="A139" s="74" t="s">
        <v>1</v>
      </c>
      <c r="B139" s="261" t="s">
        <v>107</v>
      </c>
      <c r="C139" s="262"/>
      <c r="D139" s="262"/>
      <c r="E139" s="262"/>
      <c r="F139" s="262"/>
      <c r="G139" s="263"/>
      <c r="H139" s="264">
        <f>I77</f>
        <v>1702.3298633469119</v>
      </c>
      <c r="I139" s="265"/>
    </row>
    <row r="140" spans="1:32" x14ac:dyDescent="0.25">
      <c r="A140" s="74" t="s">
        <v>3</v>
      </c>
      <c r="B140" s="261" t="s">
        <v>108</v>
      </c>
      <c r="C140" s="262"/>
      <c r="D140" s="262"/>
      <c r="E140" s="262"/>
      <c r="F140" s="262"/>
      <c r="G140" s="263"/>
      <c r="H140" s="264">
        <f>I88</f>
        <v>110.389453853912</v>
      </c>
      <c r="I140" s="265"/>
    </row>
    <row r="141" spans="1:32" x14ac:dyDescent="0.25">
      <c r="A141" s="74" t="s">
        <v>5</v>
      </c>
      <c r="B141" s="261" t="s">
        <v>109</v>
      </c>
      <c r="C141" s="262"/>
      <c r="D141" s="262"/>
      <c r="E141" s="262"/>
      <c r="F141" s="262"/>
      <c r="G141" s="263"/>
      <c r="H141" s="264">
        <f>I114</f>
        <v>71.179881002616895</v>
      </c>
      <c r="I141" s="265"/>
    </row>
    <row r="142" spans="1:32" x14ac:dyDescent="0.25">
      <c r="A142" s="74" t="s">
        <v>27</v>
      </c>
      <c r="B142" s="261" t="s">
        <v>110</v>
      </c>
      <c r="C142" s="262"/>
      <c r="D142" s="262"/>
      <c r="E142" s="262"/>
      <c r="F142" s="262"/>
      <c r="G142" s="263"/>
      <c r="H142" s="264">
        <f>H122</f>
        <v>658.07999999999993</v>
      </c>
      <c r="I142" s="265"/>
    </row>
    <row r="143" spans="1:32" x14ac:dyDescent="0.25">
      <c r="A143" s="276" t="s">
        <v>117</v>
      </c>
      <c r="B143" s="277"/>
      <c r="C143" s="277"/>
      <c r="D143" s="277"/>
      <c r="E143" s="277"/>
      <c r="F143" s="277"/>
      <c r="G143" s="278"/>
      <c r="H143" s="279">
        <f>SUM(H138:I142)</f>
        <v>4201.4491982034415</v>
      </c>
      <c r="I143" s="280"/>
    </row>
    <row r="144" spans="1:32" ht="16.5" thickBot="1" x14ac:dyDescent="0.3">
      <c r="A144" s="87" t="s">
        <v>28</v>
      </c>
      <c r="B144" s="258" t="s">
        <v>111</v>
      </c>
      <c r="C144" s="258"/>
      <c r="D144" s="258"/>
      <c r="E144" s="258"/>
      <c r="F144" s="258"/>
      <c r="G144" s="258"/>
      <c r="H144" s="259">
        <f>I133</f>
        <v>522.93725196549838</v>
      </c>
      <c r="I144" s="260"/>
    </row>
    <row r="145" spans="1:32" ht="16.5" thickBot="1" x14ac:dyDescent="0.3">
      <c r="A145" s="89" t="s">
        <v>31</v>
      </c>
      <c r="B145" s="130" t="s">
        <v>196</v>
      </c>
      <c r="C145" s="131"/>
      <c r="D145" s="131"/>
      <c r="E145" s="131"/>
      <c r="F145" s="131"/>
      <c r="G145" s="131"/>
      <c r="H145" s="298">
        <f>H143+H144</f>
        <v>4724.3864501689395</v>
      </c>
      <c r="I145" s="299"/>
    </row>
    <row r="146" spans="1:32" ht="16.5" thickBot="1" x14ac:dyDescent="0.3">
      <c r="A146" s="88" t="s">
        <v>32</v>
      </c>
      <c r="B146" s="290" t="s">
        <v>136</v>
      </c>
      <c r="C146" s="290"/>
      <c r="D146" s="290"/>
      <c r="E146" s="290"/>
      <c r="F146" s="290"/>
      <c r="G146" s="290"/>
      <c r="H146" s="286">
        <f>$E$26</f>
        <v>1</v>
      </c>
      <c r="I146" s="287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0" t="s">
        <v>137</v>
      </c>
      <c r="C147" s="131"/>
      <c r="D147" s="131"/>
      <c r="E147" s="131"/>
      <c r="F147" s="131"/>
      <c r="G147" s="131"/>
      <c r="H147" s="288">
        <f>$H$145*$H$146</f>
        <v>4724.3864501689395</v>
      </c>
      <c r="I147" s="289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283" t="s">
        <v>206</v>
      </c>
      <c r="C150" s="284"/>
      <c r="D150" s="285"/>
      <c r="F150" s="9" t="s">
        <v>197</v>
      </c>
      <c r="G150" s="36"/>
      <c r="H150" s="37">
        <f>H145</f>
        <v>4724.3864501689395</v>
      </c>
      <c r="I150" s="38"/>
    </row>
    <row r="151" spans="1:32" s="1" customFormat="1" x14ac:dyDescent="0.25">
      <c r="F151" s="9" t="s">
        <v>200</v>
      </c>
      <c r="G151" s="36"/>
      <c r="H151" s="37">
        <v>4654.67</v>
      </c>
    </row>
    <row r="152" spans="1:32" s="1" customFormat="1" x14ac:dyDescent="0.25">
      <c r="F152" s="10" t="s">
        <v>199</v>
      </c>
      <c r="G152" s="39"/>
      <c r="H152" s="40">
        <f>H150-H151</f>
        <v>69.716450168939446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A39:I39"/>
    <mergeCell ref="A40:I40"/>
    <mergeCell ref="A41:I41"/>
    <mergeCell ref="A42:G42"/>
    <mergeCell ref="H42:I42"/>
    <mergeCell ref="A43:G43"/>
    <mergeCell ref="B36:G36"/>
    <mergeCell ref="H36:I36"/>
    <mergeCell ref="B37:G37"/>
    <mergeCell ref="H37:I37"/>
    <mergeCell ref="A38:G38"/>
    <mergeCell ref="H38:I38"/>
    <mergeCell ref="A50:G50"/>
    <mergeCell ref="B51:G51"/>
    <mergeCell ref="B52:G52"/>
    <mergeCell ref="B53:G53"/>
    <mergeCell ref="B54:G54"/>
    <mergeCell ref="B55:G55"/>
    <mergeCell ref="B44:G44"/>
    <mergeCell ref="B45:G45"/>
    <mergeCell ref="A46:G46"/>
    <mergeCell ref="A47:I47"/>
    <mergeCell ref="A48:I48"/>
    <mergeCell ref="A49:G49"/>
    <mergeCell ref="H49:I49"/>
    <mergeCell ref="A62:G62"/>
    <mergeCell ref="H62:I62"/>
    <mergeCell ref="B63:G63"/>
    <mergeCell ref="H63:I63"/>
    <mergeCell ref="B64:G64"/>
    <mergeCell ref="H64:I64"/>
    <mergeCell ref="B56:G56"/>
    <mergeCell ref="B57:G57"/>
    <mergeCell ref="B58:G58"/>
    <mergeCell ref="A59:G59"/>
    <mergeCell ref="A60:I60"/>
    <mergeCell ref="A61:I61"/>
    <mergeCell ref="B68:G68"/>
    <mergeCell ref="H68:I68"/>
    <mergeCell ref="A69:G69"/>
    <mergeCell ref="H69:I69"/>
    <mergeCell ref="A70:I70"/>
    <mergeCell ref="A71:I71"/>
    <mergeCell ref="B65:G65"/>
    <mergeCell ref="H65:I65"/>
    <mergeCell ref="B66:G66"/>
    <mergeCell ref="H66:I66"/>
    <mergeCell ref="B67:G67"/>
    <mergeCell ref="H67:I67"/>
    <mergeCell ref="A77:G77"/>
    <mergeCell ref="A78:I78"/>
    <mergeCell ref="A79:I79"/>
    <mergeCell ref="A80:G80"/>
    <mergeCell ref="H80:I80"/>
    <mergeCell ref="A81:G81"/>
    <mergeCell ref="A72:G72"/>
    <mergeCell ref="H72:I72"/>
    <mergeCell ref="A73:G73"/>
    <mergeCell ref="B74:G74"/>
    <mergeCell ref="B75:G75"/>
    <mergeCell ref="B76:G76"/>
    <mergeCell ref="A88:G88"/>
    <mergeCell ref="A90:G90"/>
    <mergeCell ref="A91:I91"/>
    <mergeCell ref="A92:I92"/>
    <mergeCell ref="A93:G93"/>
    <mergeCell ref="H93:I93"/>
    <mergeCell ref="B82:G82"/>
    <mergeCell ref="B83:G83"/>
    <mergeCell ref="B84:G84"/>
    <mergeCell ref="B85:G85"/>
    <mergeCell ref="B86:G86"/>
    <mergeCell ref="B87:G87"/>
    <mergeCell ref="B100:G100"/>
    <mergeCell ref="A101:G101"/>
    <mergeCell ref="A102:I102"/>
    <mergeCell ref="A103:I103"/>
    <mergeCell ref="A104:G104"/>
    <mergeCell ref="H104:I104"/>
    <mergeCell ref="A94:G94"/>
    <mergeCell ref="B95:G95"/>
    <mergeCell ref="B96:G96"/>
    <mergeCell ref="B97:G97"/>
    <mergeCell ref="B98:G98"/>
    <mergeCell ref="B99:G99"/>
    <mergeCell ref="A111:G111"/>
    <mergeCell ref="B112:G112"/>
    <mergeCell ref="B113:G113"/>
    <mergeCell ref="A114:G114"/>
    <mergeCell ref="A115:I115"/>
    <mergeCell ref="A116:I116"/>
    <mergeCell ref="A105:G105"/>
    <mergeCell ref="B106:G106"/>
    <mergeCell ref="A107:G107"/>
    <mergeCell ref="A108:I108"/>
    <mergeCell ref="A109:I109"/>
    <mergeCell ref="A110:G110"/>
    <mergeCell ref="H110:I110"/>
    <mergeCell ref="B120:G120"/>
    <mergeCell ref="H120:I120"/>
    <mergeCell ref="B121:G121"/>
    <mergeCell ref="H121:I121"/>
    <mergeCell ref="A122:G122"/>
    <mergeCell ref="H122:I122"/>
    <mergeCell ref="A117:G117"/>
    <mergeCell ref="H117:I117"/>
    <mergeCell ref="B118:G118"/>
    <mergeCell ref="H118:I118"/>
    <mergeCell ref="B119:G119"/>
    <mergeCell ref="H119:I119"/>
    <mergeCell ref="B128:G128"/>
    <mergeCell ref="B129:G129"/>
    <mergeCell ref="B130:G130"/>
    <mergeCell ref="B131:G131"/>
    <mergeCell ref="B132:G132"/>
    <mergeCell ref="A133:G133"/>
    <mergeCell ref="B123:I123"/>
    <mergeCell ref="A124:G124"/>
    <mergeCell ref="A125:I125"/>
    <mergeCell ref="A126:G126"/>
    <mergeCell ref="H126:I126"/>
    <mergeCell ref="A127:G127"/>
    <mergeCell ref="B139:G139"/>
    <mergeCell ref="H139:I139"/>
    <mergeCell ref="B140:G140"/>
    <mergeCell ref="H140:I140"/>
    <mergeCell ref="B141:G141"/>
    <mergeCell ref="H141:I141"/>
    <mergeCell ref="A134:G134"/>
    <mergeCell ref="A135:I135"/>
    <mergeCell ref="A137:G137"/>
    <mergeCell ref="H137:I137"/>
    <mergeCell ref="B138:G138"/>
    <mergeCell ref="H138:I138"/>
    <mergeCell ref="B150:D150"/>
    <mergeCell ref="B145:G145"/>
    <mergeCell ref="H145:I145"/>
    <mergeCell ref="B146:G146"/>
    <mergeCell ref="H146:I146"/>
    <mergeCell ref="B147:G147"/>
    <mergeCell ref="H147:I147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5</vt:i4>
      </vt:variant>
    </vt:vector>
  </HeadingPairs>
  <TitlesOfParts>
    <vt:vector size="25" baseType="lpstr">
      <vt:lpstr>RESUMO</vt:lpstr>
      <vt:lpstr>AGENTE DE PORTARIA DIURNO 12X36</vt:lpstr>
      <vt:lpstr>AUXILIAR ADM N SUPERIOR</vt:lpstr>
      <vt:lpstr>AUXILIAR DE COZINHA</vt:lpstr>
      <vt:lpstr>AUXILIAR DE GESTÃO</vt:lpstr>
      <vt:lpstr>BRAÇAL</vt:lpstr>
      <vt:lpstr>COPEIRA</vt:lpstr>
      <vt:lpstr>ENCARREGADO T. LIMPEZA</vt:lpstr>
      <vt:lpstr>FAXINEIRO COM MATERIAL</vt:lpstr>
      <vt:lpstr>FAXINEIRO C MAT. COM INSALUB 20</vt:lpstr>
      <vt:lpstr>FAXINEIRO C MAT. COM INSALU 40</vt:lpstr>
      <vt:lpstr>GARÇOM</vt:lpstr>
      <vt:lpstr>MAQUEIRO DIURNO 12X36</vt:lpstr>
      <vt:lpstr>MOTORISTA DE AMBULANCIA</vt:lpstr>
      <vt:lpstr>SECRETARIA N SUPERIOR</vt:lpstr>
      <vt:lpstr>TECNICO EM INFORMATICA</vt:lpstr>
      <vt:lpstr>TECNOLOGO EM REDE</vt:lpstr>
      <vt:lpstr>TÉCNICO EM REDE NIVEL MEDIO</vt:lpstr>
      <vt:lpstr>TECNICO OP. N. SUPERIOR</vt:lpstr>
      <vt:lpstr>VIGIA DIURNO 12X36</vt:lpstr>
      <vt:lpstr>'AGENTE DE PORTARIA DIURNO 12X36'!Area_de_impressao</vt:lpstr>
      <vt:lpstr>'AUXILIAR ADM N SUPERIOR'!Area_de_impressao</vt:lpstr>
      <vt:lpstr>'AUXILIAR DE COZINHA'!Area_de_impressao</vt:lpstr>
      <vt:lpstr>'AUXILIAR DE GESTÃO'!Area_de_impressao</vt:lpstr>
      <vt:lpstr>'VIGIA DIURNO 12X36'!Area_de_impressao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Bruno dos Santos Figueiredo</cp:lastModifiedBy>
  <cp:lastPrinted>2026-06-03T14:13:47Z</cp:lastPrinted>
  <dcterms:created xsi:type="dcterms:W3CDTF">2013-08-20T14:12:57Z</dcterms:created>
  <dcterms:modified xsi:type="dcterms:W3CDTF">2026-06-03T14:14:03Z</dcterms:modified>
</cp:coreProperties>
</file>