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1. SERVFAZ\2. Planilhas individualizadas\"/>
    </mc:Choice>
  </mc:AlternateContent>
  <bookViews>
    <workbookView xWindow="0" yWindow="0" windowWidth="28800" windowHeight="11835" tabRatio="942" firstSheet="3" activeTab="11"/>
  </bookViews>
  <sheets>
    <sheet name="RESUMO" sheetId="57" r:id="rId1"/>
    <sheet name="AGENTE DE PORTARIA DIURNO 12X36" sheetId="56" r:id="rId2"/>
    <sheet name="AUXILIAR ADM N SUPERIOR" sheetId="73" r:id="rId3"/>
    <sheet name="AUXILIAR DE COZINHA" sheetId="74" r:id="rId4"/>
    <sheet name="AUXILIAR DE GESTÃO" sheetId="75" r:id="rId5"/>
    <sheet name="BRAÇAL" sheetId="61" r:id="rId6"/>
    <sheet name="COPEIRA" sheetId="62" r:id="rId7"/>
    <sheet name="ENCARREGADO T. LIMPEZA" sheetId="63" r:id="rId8"/>
    <sheet name="FAXINEIRO COM MATERIAL" sheetId="64" r:id="rId9"/>
    <sheet name="FAXINEIRO C MAT. COM INSALUB 20" sheetId="77" r:id="rId10"/>
    <sheet name="FAXINEIRO C MAT. COM INSALU 40" sheetId="78" r:id="rId11"/>
    <sheet name="GARÇOM" sheetId="65" r:id="rId12"/>
    <sheet name="MAQUEIRO DIURNO 12X36" sheetId="66" r:id="rId13"/>
    <sheet name="MOTORISTA DE AMBULANCIA" sheetId="67" r:id="rId14"/>
    <sheet name="SECRETARIA N SUPERIOR" sheetId="68" r:id="rId15"/>
    <sheet name="TECNICO EM INFORMATICA" sheetId="69" r:id="rId16"/>
    <sheet name="TECNOLOGO EM REDE" sheetId="70" r:id="rId17"/>
    <sheet name="TÉCNICO EM REDE NIVEL MEDIO" sheetId="76" r:id="rId18"/>
    <sheet name="TECNICO OP. N. SUPERIOR" sheetId="71" r:id="rId19"/>
    <sheet name="VIGIA DIURNO 12X36" sheetId="72" r:id="rId20"/>
  </sheets>
  <definedNames>
    <definedName name="_xlnm.Print_Area" localSheetId="1">'AGENTE DE PORTARIA DIURNO 12X36'!$A$1:$I$145</definedName>
    <definedName name="_xlnm.Print_Area" localSheetId="2">'AUXILIAR ADM N SUPERIOR'!$A$1:$I$145</definedName>
    <definedName name="_xlnm.Print_Area" localSheetId="3">'AUXILIAR DE COZINHA'!$A$1:$I$145</definedName>
    <definedName name="_xlnm.Print_Area" localSheetId="4">'AUXILIAR DE GESTÃO'!$A$1:$I$145</definedName>
    <definedName name="_xlnm.Print_Area" localSheetId="19">'VIGIA DIURNO 12X36'!$A$1:$I$153</definedName>
  </definedNames>
  <calcPr calcId="152511" iterate="1"/>
</workbook>
</file>

<file path=xl/calcChain.xml><?xml version="1.0" encoding="utf-8"?>
<calcChain xmlns="http://schemas.openxmlformats.org/spreadsheetml/2006/main">
  <c r="F22" i="57" l="1"/>
  <c r="I82" i="76" l="1"/>
  <c r="F14" i="57"/>
  <c r="H32" i="78"/>
  <c r="H146" i="78"/>
  <c r="H142" i="78"/>
  <c r="H134" i="78"/>
  <c r="H133" i="78"/>
  <c r="H122" i="78"/>
  <c r="H112" i="78"/>
  <c r="I107" i="78"/>
  <c r="I113" i="78" s="1"/>
  <c r="H101" i="78"/>
  <c r="H87" i="78"/>
  <c r="H83" i="78"/>
  <c r="H63" i="78"/>
  <c r="H69" i="78" s="1"/>
  <c r="I76" i="78" s="1"/>
  <c r="H59" i="78"/>
  <c r="H75" i="78" s="1"/>
  <c r="H46" i="78"/>
  <c r="H74" i="78" s="1"/>
  <c r="H30" i="78"/>
  <c r="H38" i="78" s="1"/>
  <c r="F13" i="57"/>
  <c r="H32" i="77"/>
  <c r="H146" i="77"/>
  <c r="H142" i="77"/>
  <c r="H134" i="77"/>
  <c r="H133" i="77"/>
  <c r="H122" i="77"/>
  <c r="H112" i="77"/>
  <c r="I107" i="77"/>
  <c r="I113" i="77" s="1"/>
  <c r="H101" i="77"/>
  <c r="H87" i="77"/>
  <c r="H83" i="77"/>
  <c r="H63" i="77"/>
  <c r="H69" i="77" s="1"/>
  <c r="I76" i="77" s="1"/>
  <c r="H59" i="77"/>
  <c r="H86" i="77" s="1"/>
  <c r="H46" i="77"/>
  <c r="H74" i="77" s="1"/>
  <c r="H30" i="77"/>
  <c r="H38" i="77" s="1"/>
  <c r="F10" i="57"/>
  <c r="H32" i="74"/>
  <c r="H69" i="73"/>
  <c r="I76" i="73" s="1"/>
  <c r="I77" i="73" s="1"/>
  <c r="I84" i="78" l="1"/>
  <c r="I44" i="78"/>
  <c r="H138" i="78"/>
  <c r="I82" i="78"/>
  <c r="I85" i="78"/>
  <c r="I45" i="78"/>
  <c r="I87" i="78"/>
  <c r="I83" i="78"/>
  <c r="H86" i="78"/>
  <c r="H138" i="77"/>
  <c r="I82" i="77"/>
  <c r="I85" i="77"/>
  <c r="I84" i="77"/>
  <c r="I45" i="77"/>
  <c r="I87" i="77"/>
  <c r="I83" i="77"/>
  <c r="I44" i="77"/>
  <c r="I86" i="77"/>
  <c r="H88" i="77"/>
  <c r="H75" i="77"/>
  <c r="H122" i="62"/>
  <c r="H122" i="56"/>
  <c r="I59" i="56"/>
  <c r="I46" i="78" l="1"/>
  <c r="I86" i="78"/>
  <c r="H88" i="78"/>
  <c r="I88" i="78"/>
  <c r="I53" i="78"/>
  <c r="I54" i="78"/>
  <c r="I74" i="78"/>
  <c r="I58" i="78"/>
  <c r="I52" i="78"/>
  <c r="I57" i="78"/>
  <c r="I51" i="78"/>
  <c r="I56" i="78"/>
  <c r="I55" i="78"/>
  <c r="I88" i="77"/>
  <c r="I46" i="77"/>
  <c r="H87" i="72"/>
  <c r="H87" i="71"/>
  <c r="H87" i="70"/>
  <c r="H87" i="69"/>
  <c r="H87" i="68"/>
  <c r="H87" i="67"/>
  <c r="H87" i="66"/>
  <c r="H87" i="65"/>
  <c r="H87" i="64"/>
  <c r="H87" i="62"/>
  <c r="H87" i="61"/>
  <c r="H87" i="75"/>
  <c r="H87" i="74"/>
  <c r="H87" i="73"/>
  <c r="I59" i="78" l="1"/>
  <c r="I75" i="78" s="1"/>
  <c r="H140" i="78"/>
  <c r="I77" i="78"/>
  <c r="H139" i="78" s="1"/>
  <c r="I74" i="77"/>
  <c r="I58" i="77"/>
  <c r="I52" i="77"/>
  <c r="I57" i="77"/>
  <c r="I51" i="77"/>
  <c r="I56" i="77"/>
  <c r="I55" i="77"/>
  <c r="I54" i="77"/>
  <c r="I53" i="77"/>
  <c r="H140" i="77"/>
  <c r="H87" i="56"/>
  <c r="I90" i="78" l="1"/>
  <c r="I59" i="77"/>
  <c r="I75" i="77" s="1"/>
  <c r="I77" i="77" s="1"/>
  <c r="F23" i="57"/>
  <c r="F21" i="57"/>
  <c r="F20" i="57"/>
  <c r="F19" i="57"/>
  <c r="F18" i="57"/>
  <c r="F17" i="57"/>
  <c r="F16" i="57"/>
  <c r="F15" i="57"/>
  <c r="F12" i="57"/>
  <c r="F11" i="57"/>
  <c r="F9" i="57"/>
  <c r="F8" i="57"/>
  <c r="F7" i="57"/>
  <c r="F6" i="57"/>
  <c r="F5" i="57"/>
  <c r="I98" i="78" l="1"/>
  <c r="I96" i="78"/>
  <c r="I95" i="78"/>
  <c r="I100" i="78"/>
  <c r="I99" i="78"/>
  <c r="I97" i="78"/>
  <c r="H139" i="77"/>
  <c r="I90" i="77"/>
  <c r="H30" i="66"/>
  <c r="I101" i="78" l="1"/>
  <c r="I112" i="78" s="1"/>
  <c r="I114" i="78" s="1"/>
  <c r="I96" i="77"/>
  <c r="I95" i="77"/>
  <c r="I100" i="77"/>
  <c r="I99" i="77"/>
  <c r="I98" i="77"/>
  <c r="I97" i="77"/>
  <c r="H30" i="64"/>
  <c r="H141" i="78" l="1"/>
  <c r="H143" i="78" s="1"/>
  <c r="I124" i="78"/>
  <c r="I101" i="77"/>
  <c r="I112" i="77" s="1"/>
  <c r="I114" i="77" s="1"/>
  <c r="H30" i="63"/>
  <c r="I128" i="78" l="1"/>
  <c r="I134" i="78"/>
  <c r="H141" i="77"/>
  <c r="H143" i="77" s="1"/>
  <c r="I124" i="77"/>
  <c r="H83" i="67"/>
  <c r="H83" i="75"/>
  <c r="I129" i="78" l="1"/>
  <c r="I128" i="77"/>
  <c r="I134" i="77"/>
  <c r="H87" i="76"/>
  <c r="H83" i="76"/>
  <c r="H83" i="70"/>
  <c r="H83" i="69"/>
  <c r="H83" i="68"/>
  <c r="H83" i="66"/>
  <c r="H83" i="65"/>
  <c r="H83" i="64"/>
  <c r="H87" i="63"/>
  <c r="H83" i="63"/>
  <c r="H83" i="62"/>
  <c r="I132" i="78" l="1"/>
  <c r="I131" i="78"/>
  <c r="I130" i="78"/>
  <c r="I129" i="77"/>
  <c r="H101" i="76"/>
  <c r="I133" i="78" l="1"/>
  <c r="H144" i="78" s="1"/>
  <c r="H145" i="78" s="1"/>
  <c r="H150" i="78" s="1"/>
  <c r="H152" i="78" s="1"/>
  <c r="I132" i="77"/>
  <c r="I131" i="77"/>
  <c r="I130" i="77"/>
  <c r="I133" i="77" s="1"/>
  <c r="H144" i="77" s="1"/>
  <c r="H145" i="77" s="1"/>
  <c r="H146" i="71"/>
  <c r="H134" i="71"/>
  <c r="H133" i="71"/>
  <c r="H122" i="71"/>
  <c r="H142" i="71" s="1"/>
  <c r="I113" i="71"/>
  <c r="I107" i="71"/>
  <c r="H101" i="71"/>
  <c r="H112" i="71" s="1"/>
  <c r="H69" i="71"/>
  <c r="I76" i="71" s="1"/>
  <c r="H59" i="71"/>
  <c r="H86" i="71" s="1"/>
  <c r="H46" i="71"/>
  <c r="H74" i="71" s="1"/>
  <c r="H30" i="71"/>
  <c r="H38" i="71" s="1"/>
  <c r="I87" i="71" s="1"/>
  <c r="H146" i="72"/>
  <c r="H134" i="72"/>
  <c r="H133" i="72"/>
  <c r="H122" i="72"/>
  <c r="H142" i="72" s="1"/>
  <c r="H101" i="72"/>
  <c r="H112" i="72" s="1"/>
  <c r="H63" i="72"/>
  <c r="H69" i="72" s="1"/>
  <c r="I76" i="72" s="1"/>
  <c r="H59" i="72"/>
  <c r="H86" i="72" s="1"/>
  <c r="H46" i="72"/>
  <c r="H74" i="72" s="1"/>
  <c r="H30" i="72"/>
  <c r="H38" i="72" s="1"/>
  <c r="H146" i="76"/>
  <c r="H134" i="76"/>
  <c r="H133" i="76"/>
  <c r="H122" i="76"/>
  <c r="H142" i="76" s="1"/>
  <c r="I107" i="76"/>
  <c r="I113" i="76" s="1"/>
  <c r="H112" i="76"/>
  <c r="H63" i="76"/>
  <c r="H69" i="76" s="1"/>
  <c r="I76" i="76" s="1"/>
  <c r="H59" i="76"/>
  <c r="H86" i="76" s="1"/>
  <c r="H46" i="76"/>
  <c r="H74" i="76" s="1"/>
  <c r="H30" i="76"/>
  <c r="H38" i="76" s="1"/>
  <c r="H146" i="70"/>
  <c r="H134" i="70"/>
  <c r="H133" i="70"/>
  <c r="H122" i="70"/>
  <c r="H142" i="70" s="1"/>
  <c r="I107" i="70"/>
  <c r="I113" i="70" s="1"/>
  <c r="H101" i="70"/>
  <c r="H112" i="70" s="1"/>
  <c r="H63" i="70"/>
  <c r="H69" i="70" s="1"/>
  <c r="I76" i="70" s="1"/>
  <c r="H59" i="70"/>
  <c r="H75" i="70" s="1"/>
  <c r="H46" i="70"/>
  <c r="H74" i="70" s="1"/>
  <c r="H30" i="70"/>
  <c r="H38" i="70" s="1"/>
  <c r="H146" i="69"/>
  <c r="H134" i="69"/>
  <c r="H133" i="69"/>
  <c r="H122" i="69"/>
  <c r="H142" i="69" s="1"/>
  <c r="I113" i="69"/>
  <c r="I107" i="69"/>
  <c r="H101" i="69"/>
  <c r="H112" i="69" s="1"/>
  <c r="H74" i="69"/>
  <c r="H63" i="69"/>
  <c r="H69" i="69" s="1"/>
  <c r="I76" i="69" s="1"/>
  <c r="H59" i="69"/>
  <c r="H86" i="69" s="1"/>
  <c r="H46" i="69"/>
  <c r="H30" i="69"/>
  <c r="H38" i="69" s="1"/>
  <c r="H147" i="78" l="1"/>
  <c r="H150" i="77"/>
  <c r="H152" i="77" s="1"/>
  <c r="H147" i="77"/>
  <c r="H75" i="72"/>
  <c r="H86" i="70"/>
  <c r="H88" i="70" s="1"/>
  <c r="I106" i="72"/>
  <c r="I107" i="72" s="1"/>
  <c r="I113" i="72" s="1"/>
  <c r="I86" i="71"/>
  <c r="H88" i="71"/>
  <c r="I82" i="71"/>
  <c r="I83" i="71"/>
  <c r="H138" i="71"/>
  <c r="I44" i="71"/>
  <c r="I85" i="71"/>
  <c r="I84" i="71"/>
  <c r="I45" i="71"/>
  <c r="H75" i="71"/>
  <c r="H138" i="72"/>
  <c r="I85" i="72"/>
  <c r="I45" i="72"/>
  <c r="I84" i="72"/>
  <c r="I44" i="72"/>
  <c r="I83" i="72"/>
  <c r="I82" i="72"/>
  <c r="I87" i="72"/>
  <c r="I86" i="72"/>
  <c r="H88" i="72"/>
  <c r="I87" i="76"/>
  <c r="I85" i="76"/>
  <c r="I45" i="76"/>
  <c r="H138" i="76"/>
  <c r="I84" i="76"/>
  <c r="I44" i="76"/>
  <c r="I83" i="76"/>
  <c r="I86" i="76"/>
  <c r="H88" i="76"/>
  <c r="H75" i="76"/>
  <c r="I85" i="70"/>
  <c r="I45" i="70"/>
  <c r="H138" i="70"/>
  <c r="I84" i="70"/>
  <c r="I44" i="70"/>
  <c r="I83" i="70"/>
  <c r="I82" i="70"/>
  <c r="I87" i="70"/>
  <c r="I85" i="69"/>
  <c r="I45" i="69"/>
  <c r="I83" i="69"/>
  <c r="I82" i="69"/>
  <c r="H138" i="69"/>
  <c r="I84" i="69"/>
  <c r="I44" i="69"/>
  <c r="I87" i="69"/>
  <c r="H88" i="69"/>
  <c r="I86" i="69"/>
  <c r="H75" i="69"/>
  <c r="I46" i="76" l="1"/>
  <c r="I86" i="70"/>
  <c r="I46" i="72"/>
  <c r="I51" i="72" s="1"/>
  <c r="I46" i="71"/>
  <c r="I58" i="71" s="1"/>
  <c r="I88" i="71"/>
  <c r="I54" i="71"/>
  <c r="I88" i="72"/>
  <c r="I51" i="76"/>
  <c r="I58" i="76"/>
  <c r="I52" i="76"/>
  <c r="I57" i="76"/>
  <c r="I74" i="76"/>
  <c r="I56" i="76"/>
  <c r="I55" i="76"/>
  <c r="I53" i="76"/>
  <c r="I54" i="76"/>
  <c r="I88" i="76"/>
  <c r="I88" i="70"/>
  <c r="I46" i="70"/>
  <c r="I88" i="69"/>
  <c r="H140" i="69" s="1"/>
  <c r="I46" i="69"/>
  <c r="I55" i="72" l="1"/>
  <c r="I52" i="72"/>
  <c r="I56" i="72"/>
  <c r="I54" i="72"/>
  <c r="I58" i="72"/>
  <c r="I74" i="72"/>
  <c r="I57" i="72"/>
  <c r="I53" i="72"/>
  <c r="I55" i="71"/>
  <c r="I52" i="71"/>
  <c r="I74" i="71"/>
  <c r="I56" i="71"/>
  <c r="I59" i="71" s="1"/>
  <c r="I75" i="71" s="1"/>
  <c r="I77" i="71" s="1"/>
  <c r="I51" i="71"/>
  <c r="I57" i="71"/>
  <c r="I53" i="71"/>
  <c r="H140" i="71"/>
  <c r="H140" i="72"/>
  <c r="H140" i="76"/>
  <c r="I59" i="76"/>
  <c r="I75" i="76" s="1"/>
  <c r="I77" i="76" s="1"/>
  <c r="I74" i="70"/>
  <c r="I56" i="70"/>
  <c r="I55" i="70"/>
  <c r="I54" i="70"/>
  <c r="I52" i="70"/>
  <c r="I51" i="70"/>
  <c r="I58" i="70"/>
  <c r="I57" i="70"/>
  <c r="I53" i="70"/>
  <c r="H140" i="70"/>
  <c r="I57" i="69"/>
  <c r="I74" i="69"/>
  <c r="I56" i="69"/>
  <c r="I55" i="69"/>
  <c r="I54" i="69"/>
  <c r="I52" i="69"/>
  <c r="I51" i="69"/>
  <c r="I58" i="69"/>
  <c r="I53" i="69"/>
  <c r="I59" i="72" l="1"/>
  <c r="I75" i="72" s="1"/>
  <c r="I77" i="72" s="1"/>
  <c r="H139" i="72" s="1"/>
  <c r="H139" i="71"/>
  <c r="I90" i="71"/>
  <c r="H139" i="76"/>
  <c r="I90" i="76"/>
  <c r="I95" i="76" s="1"/>
  <c r="I59" i="70"/>
  <c r="I75" i="70" s="1"/>
  <c r="I77" i="70" s="1"/>
  <c r="I59" i="69"/>
  <c r="I75" i="69" s="1"/>
  <c r="I77" i="69"/>
  <c r="I90" i="72" l="1"/>
  <c r="I100" i="72" s="1"/>
  <c r="I99" i="71"/>
  <c r="I98" i="71"/>
  <c r="I97" i="71"/>
  <c r="I96" i="71"/>
  <c r="I95" i="71"/>
  <c r="I100" i="71"/>
  <c r="I99" i="76"/>
  <c r="I98" i="76"/>
  <c r="I100" i="76"/>
  <c r="I97" i="76"/>
  <c r="I96" i="76"/>
  <c r="H139" i="70"/>
  <c r="I90" i="70"/>
  <c r="H139" i="69"/>
  <c r="I90" i="69"/>
  <c r="I99" i="72" l="1"/>
  <c r="I95" i="72"/>
  <c r="I96" i="72"/>
  <c r="I97" i="72"/>
  <c r="I98" i="72"/>
  <c r="I101" i="71"/>
  <c r="I112" i="71" s="1"/>
  <c r="I114" i="71" s="1"/>
  <c r="I124" i="71" s="1"/>
  <c r="I101" i="76"/>
  <c r="I112" i="76" s="1"/>
  <c r="I114" i="76" s="1"/>
  <c r="I124" i="76" s="1"/>
  <c r="I96" i="70"/>
  <c r="I95" i="70"/>
  <c r="I100" i="70"/>
  <c r="I99" i="70"/>
  <c r="I98" i="70"/>
  <c r="I97" i="70"/>
  <c r="I97" i="69"/>
  <c r="I96" i="69"/>
  <c r="I95" i="69"/>
  <c r="I100" i="69"/>
  <c r="I99" i="69"/>
  <c r="I98" i="69"/>
  <c r="I101" i="72" l="1"/>
  <c r="I112" i="72" s="1"/>
  <c r="I114" i="72" s="1"/>
  <c r="H141" i="72" s="1"/>
  <c r="H143" i="72" s="1"/>
  <c r="H141" i="71"/>
  <c r="H143" i="71" s="1"/>
  <c r="I128" i="71"/>
  <c r="I134" i="71"/>
  <c r="H141" i="76"/>
  <c r="H143" i="76" s="1"/>
  <c r="I128" i="76"/>
  <c r="I134" i="76"/>
  <c r="I101" i="70"/>
  <c r="I112" i="70" s="1"/>
  <c r="I114" i="70" s="1"/>
  <c r="I101" i="69"/>
  <c r="I112" i="69" s="1"/>
  <c r="I114" i="69" s="1"/>
  <c r="I124" i="72" l="1"/>
  <c r="I134" i="72" s="1"/>
  <c r="I129" i="71"/>
  <c r="I131" i="71" s="1"/>
  <c r="I129" i="76"/>
  <c r="I130" i="76" s="1"/>
  <c r="H141" i="70"/>
  <c r="H143" i="70" s="1"/>
  <c r="I124" i="70"/>
  <c r="H141" i="69"/>
  <c r="H143" i="69" s="1"/>
  <c r="I124" i="69"/>
  <c r="I128" i="72" l="1"/>
  <c r="I129" i="72" s="1"/>
  <c r="I130" i="72" s="1"/>
  <c r="I130" i="71"/>
  <c r="I132" i="71"/>
  <c r="I132" i="76"/>
  <c r="I131" i="76"/>
  <c r="I128" i="70"/>
  <c r="I134" i="70"/>
  <c r="I128" i="69"/>
  <c r="I134" i="69"/>
  <c r="I133" i="76" l="1"/>
  <c r="H144" i="76" s="1"/>
  <c r="H145" i="76" s="1"/>
  <c r="I133" i="71"/>
  <c r="H144" i="71" s="1"/>
  <c r="H145" i="71" s="1"/>
  <c r="I131" i="72"/>
  <c r="I132" i="72"/>
  <c r="I129" i="70"/>
  <c r="I129" i="69"/>
  <c r="I132" i="69" s="1"/>
  <c r="H147" i="71" l="1"/>
  <c r="H150" i="71"/>
  <c r="H152" i="71" s="1"/>
  <c r="H147" i="76"/>
  <c r="H150" i="76"/>
  <c r="H152" i="76" s="1"/>
  <c r="I133" i="72"/>
  <c r="H144" i="72" s="1"/>
  <c r="H145" i="72" s="1"/>
  <c r="H147" i="72" s="1"/>
  <c r="I131" i="69"/>
  <c r="I130" i="70"/>
  <c r="I131" i="70"/>
  <c r="I132" i="70"/>
  <c r="I130" i="69"/>
  <c r="H150" i="72" l="1"/>
  <c r="H152" i="72" s="1"/>
  <c r="I133" i="69"/>
  <c r="H144" i="69" s="1"/>
  <c r="H145" i="69" s="1"/>
  <c r="I133" i="70"/>
  <c r="H144" i="70" s="1"/>
  <c r="H145" i="70" s="1"/>
  <c r="H147" i="70" l="1"/>
  <c r="H150" i="70"/>
  <c r="H152" i="70" s="1"/>
  <c r="H147" i="69"/>
  <c r="H150" i="69"/>
  <c r="H152" i="69" s="1"/>
  <c r="H146" i="68"/>
  <c r="H134" i="68"/>
  <c r="H133" i="68"/>
  <c r="H122" i="68"/>
  <c r="H142" i="68" s="1"/>
  <c r="I107" i="68"/>
  <c r="I113" i="68" s="1"/>
  <c r="H101" i="68"/>
  <c r="H112" i="68" s="1"/>
  <c r="H69" i="68"/>
  <c r="I76" i="68" s="1"/>
  <c r="H59" i="68"/>
  <c r="H86" i="68" s="1"/>
  <c r="H46" i="68"/>
  <c r="H74" i="68" s="1"/>
  <c r="H30" i="68"/>
  <c r="H38" i="68" s="1"/>
  <c r="H32" i="67"/>
  <c r="H32" i="66"/>
  <c r="H134" i="67"/>
  <c r="H133" i="67"/>
  <c r="H122" i="67"/>
  <c r="H142" i="67" s="1"/>
  <c r="H101" i="67"/>
  <c r="H112" i="67" s="1"/>
  <c r="H63" i="67"/>
  <c r="H69" i="67" s="1"/>
  <c r="I76" i="67" s="1"/>
  <c r="H59" i="67"/>
  <c r="H86" i="67" s="1"/>
  <c r="H46" i="67"/>
  <c r="H74" i="67" s="1"/>
  <c r="H30" i="67"/>
  <c r="H146" i="66"/>
  <c r="H134" i="66"/>
  <c r="H133" i="66"/>
  <c r="H122" i="66"/>
  <c r="H142" i="66" s="1"/>
  <c r="H101" i="66"/>
  <c r="H112" i="66" s="1"/>
  <c r="H63" i="66"/>
  <c r="H69" i="66" s="1"/>
  <c r="I76" i="66" s="1"/>
  <c r="H59" i="66"/>
  <c r="H86" i="66" s="1"/>
  <c r="H46" i="66"/>
  <c r="H74" i="66" s="1"/>
  <c r="H146" i="65"/>
  <c r="H134" i="65"/>
  <c r="H133" i="65"/>
  <c r="H122" i="65"/>
  <c r="H142" i="65" s="1"/>
  <c r="I107" i="65"/>
  <c r="I113" i="65" s="1"/>
  <c r="H101" i="65"/>
  <c r="H112" i="65" s="1"/>
  <c r="H74" i="65"/>
  <c r="H63" i="65"/>
  <c r="H69" i="65" s="1"/>
  <c r="I76" i="65" s="1"/>
  <c r="H59" i="65"/>
  <c r="H75" i="65" s="1"/>
  <c r="H46" i="65"/>
  <c r="H30" i="65"/>
  <c r="H38" i="65" s="1"/>
  <c r="H146" i="64"/>
  <c r="H134" i="64"/>
  <c r="H133" i="64"/>
  <c r="H122" i="64"/>
  <c r="H142" i="64" s="1"/>
  <c r="I107" i="64"/>
  <c r="I113" i="64" s="1"/>
  <c r="H101" i="64"/>
  <c r="H112" i="64" s="1"/>
  <c r="H74" i="64"/>
  <c r="H63" i="64"/>
  <c r="H69" i="64" s="1"/>
  <c r="I76" i="64" s="1"/>
  <c r="H59" i="64"/>
  <c r="H86" i="64" s="1"/>
  <c r="H46" i="64"/>
  <c r="H38" i="64"/>
  <c r="H146" i="63"/>
  <c r="H134" i="63"/>
  <c r="H133" i="63"/>
  <c r="H122" i="63"/>
  <c r="H142" i="63" s="1"/>
  <c r="I107" i="63"/>
  <c r="I113" i="63" s="1"/>
  <c r="H101" i="63"/>
  <c r="H112" i="63" s="1"/>
  <c r="H63" i="63"/>
  <c r="H69" i="63" s="1"/>
  <c r="I76" i="63" s="1"/>
  <c r="H59" i="63"/>
  <c r="H86" i="63" s="1"/>
  <c r="H46" i="63"/>
  <c r="H74" i="63" s="1"/>
  <c r="H38" i="63"/>
  <c r="H146" i="56"/>
  <c r="H146" i="73"/>
  <c r="H146" i="74"/>
  <c r="H146" i="75"/>
  <c r="H146" i="61"/>
  <c r="H38" i="67" l="1"/>
  <c r="I83" i="67" s="1"/>
  <c r="H86" i="65"/>
  <c r="I86" i="65" s="1"/>
  <c r="I83" i="65"/>
  <c r="I45" i="65"/>
  <c r="H138" i="65"/>
  <c r="I44" i="65"/>
  <c r="I46" i="65" s="1"/>
  <c r="I58" i="65" s="1"/>
  <c r="I84" i="65"/>
  <c r="I85" i="65"/>
  <c r="I45" i="68"/>
  <c r="I85" i="68"/>
  <c r="I44" i="68"/>
  <c r="H138" i="68"/>
  <c r="I84" i="68"/>
  <c r="I83" i="68"/>
  <c r="I87" i="68"/>
  <c r="I82" i="68"/>
  <c r="H88" i="68"/>
  <c r="I86" i="68"/>
  <c r="H75" i="68"/>
  <c r="H38" i="66"/>
  <c r="I106" i="66" s="1"/>
  <c r="I107" i="66" s="1"/>
  <c r="I113" i="66" s="1"/>
  <c r="H88" i="67"/>
  <c r="I86" i="67"/>
  <c r="I82" i="67"/>
  <c r="I44" i="67"/>
  <c r="I84" i="67"/>
  <c r="I107" i="67"/>
  <c r="I113" i="67" s="1"/>
  <c r="I45" i="67"/>
  <c r="I85" i="67"/>
  <c r="H138" i="67"/>
  <c r="H75" i="67"/>
  <c r="I87" i="67"/>
  <c r="H88" i="66"/>
  <c r="H75" i="66"/>
  <c r="I87" i="65"/>
  <c r="H88" i="65"/>
  <c r="I82" i="65"/>
  <c r="I85" i="64"/>
  <c r="I87" i="64"/>
  <c r="H88" i="64"/>
  <c r="I86" i="64"/>
  <c r="I82" i="64"/>
  <c r="I83" i="64"/>
  <c r="I44" i="64"/>
  <c r="I84" i="64"/>
  <c r="H138" i="64"/>
  <c r="I45" i="64"/>
  <c r="H75" i="64"/>
  <c r="I87" i="63"/>
  <c r="I85" i="63"/>
  <c r="I45" i="63"/>
  <c r="H138" i="63"/>
  <c r="I84" i="63"/>
  <c r="I44" i="63"/>
  <c r="I46" i="63" s="1"/>
  <c r="I82" i="63"/>
  <c r="I83" i="63"/>
  <c r="I86" i="63"/>
  <c r="H88" i="63"/>
  <c r="H75" i="63"/>
  <c r="H146" i="62"/>
  <c r="H134" i="62"/>
  <c r="H133" i="62"/>
  <c r="H142" i="62"/>
  <c r="I107" i="62"/>
  <c r="I113" i="62" s="1"/>
  <c r="H101" i="62"/>
  <c r="H112" i="62" s="1"/>
  <c r="H74" i="62"/>
  <c r="H63" i="62"/>
  <c r="H69" i="62" s="1"/>
  <c r="I76" i="62" s="1"/>
  <c r="H59" i="62"/>
  <c r="H86" i="62" s="1"/>
  <c r="H46" i="62"/>
  <c r="H30" i="62"/>
  <c r="H38" i="62" s="1"/>
  <c r="H134" i="61"/>
  <c r="H133" i="61"/>
  <c r="H122" i="61"/>
  <c r="H142" i="61" s="1"/>
  <c r="I113" i="61"/>
  <c r="H112" i="61"/>
  <c r="I107" i="61"/>
  <c r="H101" i="61"/>
  <c r="H63" i="61"/>
  <c r="H69" i="61" s="1"/>
  <c r="I76" i="61" s="1"/>
  <c r="H59" i="61"/>
  <c r="H86" i="61" s="1"/>
  <c r="H46" i="61"/>
  <c r="H74" i="61" s="1"/>
  <c r="H30" i="61"/>
  <c r="H38" i="61" s="1"/>
  <c r="I52" i="65" l="1"/>
  <c r="I53" i="65"/>
  <c r="I56" i="65"/>
  <c r="I55" i="65"/>
  <c r="I54" i="65"/>
  <c r="I51" i="65"/>
  <c r="I74" i="65"/>
  <c r="I57" i="65"/>
  <c r="I88" i="65"/>
  <c r="H140" i="65" s="1"/>
  <c r="I88" i="68"/>
  <c r="I46" i="68"/>
  <c r="I46" i="67"/>
  <c r="I55" i="67" s="1"/>
  <c r="I44" i="66"/>
  <c r="I45" i="66"/>
  <c r="I84" i="66"/>
  <c r="I85" i="66"/>
  <c r="H138" i="66"/>
  <c r="I86" i="66"/>
  <c r="I87" i="66"/>
  <c r="I82" i="66"/>
  <c r="I83" i="66"/>
  <c r="I88" i="67"/>
  <c r="I46" i="64"/>
  <c r="I88" i="64"/>
  <c r="I88" i="63"/>
  <c r="H140" i="63" s="1"/>
  <c r="I51" i="63"/>
  <c r="I58" i="63"/>
  <c r="I57" i="63"/>
  <c r="I74" i="63"/>
  <c r="I56" i="63"/>
  <c r="I55" i="63"/>
  <c r="I53" i="63"/>
  <c r="I54" i="63"/>
  <c r="I52" i="63"/>
  <c r="I85" i="61"/>
  <c r="I87" i="61"/>
  <c r="I87" i="62"/>
  <c r="I85" i="62"/>
  <c r="H138" i="62"/>
  <c r="I84" i="62"/>
  <c r="I44" i="62"/>
  <c r="I45" i="62"/>
  <c r="I83" i="62"/>
  <c r="I82" i="62"/>
  <c r="H88" i="62"/>
  <c r="I86" i="62"/>
  <c r="H75" i="62"/>
  <c r="I86" i="61"/>
  <c r="H88" i="61"/>
  <c r="I82" i="61"/>
  <c r="I83" i="61"/>
  <c r="I44" i="61"/>
  <c r="I84" i="61"/>
  <c r="H138" i="61"/>
  <c r="I45" i="61"/>
  <c r="H75" i="61"/>
  <c r="H134" i="75"/>
  <c r="H133" i="75"/>
  <c r="H122" i="75"/>
  <c r="H142" i="75" s="1"/>
  <c r="H112" i="75"/>
  <c r="I107" i="75"/>
  <c r="I113" i="75" s="1"/>
  <c r="H101" i="75"/>
  <c r="H63" i="75"/>
  <c r="H69" i="75" s="1"/>
  <c r="I76" i="75" s="1"/>
  <c r="H59" i="75"/>
  <c r="H86" i="75" s="1"/>
  <c r="H46" i="75"/>
  <c r="H74" i="75" s="1"/>
  <c r="H30" i="75"/>
  <c r="H38" i="75" s="1"/>
  <c r="I87" i="75" s="1"/>
  <c r="H134" i="74"/>
  <c r="H133" i="74"/>
  <c r="H122" i="74"/>
  <c r="H142" i="74" s="1"/>
  <c r="H101" i="74"/>
  <c r="H112" i="74" s="1"/>
  <c r="H63" i="74"/>
  <c r="H69" i="74" s="1"/>
  <c r="I76" i="74" s="1"/>
  <c r="H59" i="74"/>
  <c r="H86" i="74" s="1"/>
  <c r="H46" i="74"/>
  <c r="H74" i="74" s="1"/>
  <c r="H30" i="74"/>
  <c r="I107" i="74" s="1"/>
  <c r="I113" i="74" s="1"/>
  <c r="H134" i="73"/>
  <c r="H133" i="73"/>
  <c r="H122" i="73"/>
  <c r="H142" i="73" s="1"/>
  <c r="H101" i="73"/>
  <c r="H112" i="73" s="1"/>
  <c r="H59" i="73"/>
  <c r="H86" i="73" s="1"/>
  <c r="H46" i="73"/>
  <c r="H74" i="73" s="1"/>
  <c r="H30" i="73"/>
  <c r="H38" i="73" s="1"/>
  <c r="H134" i="56"/>
  <c r="I59" i="65" l="1"/>
  <c r="I75" i="65" s="1"/>
  <c r="I77" i="65" s="1"/>
  <c r="I90" i="65" s="1"/>
  <c r="I46" i="66"/>
  <c r="I54" i="66" s="1"/>
  <c r="I46" i="62"/>
  <c r="I57" i="62" s="1"/>
  <c r="H140" i="68"/>
  <c r="I56" i="68"/>
  <c r="I74" i="68"/>
  <c r="I55" i="68"/>
  <c r="I58" i="68"/>
  <c r="I54" i="68"/>
  <c r="I53" i="68"/>
  <c r="I52" i="68"/>
  <c r="I51" i="68"/>
  <c r="I57" i="68"/>
  <c r="I56" i="67"/>
  <c r="I57" i="67"/>
  <c r="I74" i="67"/>
  <c r="I58" i="67"/>
  <c r="I51" i="67"/>
  <c r="I54" i="67"/>
  <c r="I53" i="67"/>
  <c r="I52" i="67"/>
  <c r="I88" i="66"/>
  <c r="H140" i="66" s="1"/>
  <c r="H140" i="67"/>
  <c r="I57" i="66"/>
  <c r="H140" i="64"/>
  <c r="I58" i="64"/>
  <c r="I57" i="64"/>
  <c r="I74" i="64"/>
  <c r="I56" i="64"/>
  <c r="I51" i="64"/>
  <c r="I55" i="64"/>
  <c r="I54" i="64"/>
  <c r="I53" i="64"/>
  <c r="I52" i="64"/>
  <c r="I59" i="63"/>
  <c r="I75" i="63" s="1"/>
  <c r="I77" i="63" s="1"/>
  <c r="I88" i="62"/>
  <c r="I56" i="62"/>
  <c r="I52" i="62"/>
  <c r="I53" i="62"/>
  <c r="I88" i="61"/>
  <c r="I46" i="61"/>
  <c r="I86" i="75"/>
  <c r="H88" i="75"/>
  <c r="I44" i="75"/>
  <c r="I84" i="75"/>
  <c r="I82" i="75"/>
  <c r="I83" i="75"/>
  <c r="H138" i="75"/>
  <c r="I45" i="75"/>
  <c r="I85" i="75"/>
  <c r="H75" i="75"/>
  <c r="H88" i="74"/>
  <c r="H38" i="74"/>
  <c r="H75" i="74"/>
  <c r="H88" i="73"/>
  <c r="I86" i="73"/>
  <c r="I83" i="73"/>
  <c r="I82" i="73"/>
  <c r="I87" i="73"/>
  <c r="H138" i="73"/>
  <c r="I85" i="73"/>
  <c r="I45" i="73"/>
  <c r="I84" i="73"/>
  <c r="I44" i="73"/>
  <c r="I107" i="73"/>
  <c r="I113" i="73" s="1"/>
  <c r="H75" i="73"/>
  <c r="H139" i="65" l="1"/>
  <c r="I58" i="62"/>
  <c r="I51" i="62"/>
  <c r="I59" i="62" s="1"/>
  <c r="I75" i="62" s="1"/>
  <c r="I77" i="62" s="1"/>
  <c r="H139" i="62" s="1"/>
  <c r="I55" i="62"/>
  <c r="I54" i="62"/>
  <c r="I74" i="62"/>
  <c r="I58" i="66"/>
  <c r="I74" i="66"/>
  <c r="I52" i="66"/>
  <c r="I53" i="66"/>
  <c r="I56" i="66"/>
  <c r="I51" i="66"/>
  <c r="I55" i="66"/>
  <c r="I46" i="73"/>
  <c r="I51" i="73" s="1"/>
  <c r="I59" i="68"/>
  <c r="I75" i="68" s="1"/>
  <c r="I77" i="68" s="1"/>
  <c r="I59" i="67"/>
  <c r="I75" i="67" s="1"/>
  <c r="I77" i="67" s="1"/>
  <c r="I90" i="67" s="1"/>
  <c r="I99" i="65"/>
  <c r="I98" i="65"/>
  <c r="I96" i="65"/>
  <c r="I97" i="65"/>
  <c r="I95" i="65"/>
  <c r="I100" i="65"/>
  <c r="I59" i="64"/>
  <c r="I75" i="64" s="1"/>
  <c r="I77" i="64" s="1"/>
  <c r="H139" i="63"/>
  <c r="I90" i="63"/>
  <c r="H140" i="62"/>
  <c r="H140" i="61"/>
  <c r="I57" i="61"/>
  <c r="I74" i="61"/>
  <c r="I58" i="61"/>
  <c r="I56" i="61"/>
  <c r="I55" i="61"/>
  <c r="I54" i="61"/>
  <c r="I53" i="61"/>
  <c r="I52" i="61"/>
  <c r="I51" i="61"/>
  <c r="I88" i="75"/>
  <c r="H140" i="75" s="1"/>
  <c r="I46" i="75"/>
  <c r="I52" i="75" s="1"/>
  <c r="I87" i="74"/>
  <c r="H138" i="74"/>
  <c r="I85" i="74"/>
  <c r="I45" i="74"/>
  <c r="I83" i="74"/>
  <c r="I84" i="74"/>
  <c r="I44" i="74"/>
  <c r="I82" i="74"/>
  <c r="I86" i="74"/>
  <c r="I88" i="73"/>
  <c r="I52" i="73"/>
  <c r="I56" i="73"/>
  <c r="I59" i="66" l="1"/>
  <c r="I75" i="66" s="1"/>
  <c r="I77" i="66" s="1"/>
  <c r="H139" i="66" s="1"/>
  <c r="I54" i="73"/>
  <c r="I74" i="73"/>
  <c r="I57" i="73"/>
  <c r="I58" i="73"/>
  <c r="I53" i="73"/>
  <c r="I55" i="73"/>
  <c r="I46" i="74"/>
  <c r="I90" i="62"/>
  <c r="I100" i="62" s="1"/>
  <c r="I88" i="74"/>
  <c r="H140" i="74" s="1"/>
  <c r="H139" i="68"/>
  <c r="I90" i="68"/>
  <c r="H139" i="67"/>
  <c r="I100" i="67"/>
  <c r="I99" i="67"/>
  <c r="I98" i="67"/>
  <c r="I97" i="67"/>
  <c r="I96" i="67"/>
  <c r="I95" i="67"/>
  <c r="I101" i="65"/>
  <c r="I112" i="65" s="1"/>
  <c r="I114" i="65" s="1"/>
  <c r="H139" i="64"/>
  <c r="I90" i="64"/>
  <c r="I99" i="63"/>
  <c r="I98" i="63"/>
  <c r="I97" i="63"/>
  <c r="I96" i="63"/>
  <c r="I95" i="63"/>
  <c r="I100" i="63"/>
  <c r="I59" i="61"/>
  <c r="I75" i="61" s="1"/>
  <c r="I77" i="61" s="1"/>
  <c r="I57" i="75"/>
  <c r="I53" i="75"/>
  <c r="I56" i="75"/>
  <c r="I74" i="75"/>
  <c r="I58" i="75"/>
  <c r="I54" i="75"/>
  <c r="I55" i="75"/>
  <c r="I51" i="75"/>
  <c r="I52" i="74"/>
  <c r="I54" i="74"/>
  <c r="I51" i="74"/>
  <c r="I58" i="74"/>
  <c r="I57" i="74"/>
  <c r="I53" i="74"/>
  <c r="I74" i="74"/>
  <c r="I56" i="74"/>
  <c r="I55" i="74"/>
  <c r="H140" i="73"/>
  <c r="I90" i="66" l="1"/>
  <c r="I97" i="66" s="1"/>
  <c r="I59" i="73"/>
  <c r="I75" i="73" s="1"/>
  <c r="I90" i="73" s="1"/>
  <c r="I59" i="75"/>
  <c r="I75" i="75" s="1"/>
  <c r="I77" i="75" s="1"/>
  <c r="H139" i="75" s="1"/>
  <c r="I98" i="62"/>
  <c r="I99" i="62"/>
  <c r="I97" i="62"/>
  <c r="I96" i="62"/>
  <c r="I95" i="62"/>
  <c r="I97" i="68"/>
  <c r="I96" i="68"/>
  <c r="I95" i="68"/>
  <c r="I98" i="68"/>
  <c r="I100" i="68"/>
  <c r="I99" i="68"/>
  <c r="I101" i="67"/>
  <c r="I112" i="67" s="1"/>
  <c r="I114" i="67" s="1"/>
  <c r="H141" i="65"/>
  <c r="H143" i="65" s="1"/>
  <c r="I124" i="65"/>
  <c r="I97" i="64"/>
  <c r="I96" i="64"/>
  <c r="I95" i="64"/>
  <c r="I98" i="64"/>
  <c r="I100" i="64"/>
  <c r="I99" i="64"/>
  <c r="I101" i="63"/>
  <c r="I112" i="63" s="1"/>
  <c r="I114" i="63" s="1"/>
  <c r="H141" i="63" s="1"/>
  <c r="H143" i="63" s="1"/>
  <c r="H139" i="61"/>
  <c r="I90" i="61"/>
  <c r="I59" i="74"/>
  <c r="I75" i="74" s="1"/>
  <c r="I77" i="74" s="1"/>
  <c r="I96" i="66" l="1"/>
  <c r="I99" i="66"/>
  <c r="I100" i="66"/>
  <c r="I95" i="66"/>
  <c r="I98" i="66"/>
  <c r="H139" i="73"/>
  <c r="I90" i="75"/>
  <c r="I98" i="75" s="1"/>
  <c r="I101" i="62"/>
  <c r="I112" i="62" s="1"/>
  <c r="I114" i="62" s="1"/>
  <c r="H141" i="62" s="1"/>
  <c r="H143" i="62" s="1"/>
  <c r="I101" i="68"/>
  <c r="I112" i="68" s="1"/>
  <c r="I114" i="68" s="1"/>
  <c r="H141" i="67"/>
  <c r="H143" i="67" s="1"/>
  <c r="I124" i="67"/>
  <c r="I134" i="65"/>
  <c r="I128" i="65"/>
  <c r="I101" i="64"/>
  <c r="I112" i="64" s="1"/>
  <c r="I114" i="64" s="1"/>
  <c r="I124" i="63"/>
  <c r="I134" i="63" s="1"/>
  <c r="I97" i="61"/>
  <c r="I96" i="61"/>
  <c r="I95" i="61"/>
  <c r="I99" i="61"/>
  <c r="I100" i="61"/>
  <c r="I98" i="61"/>
  <c r="H139" i="74"/>
  <c r="I90" i="74"/>
  <c r="I100" i="73"/>
  <c r="I99" i="73"/>
  <c r="I98" i="73"/>
  <c r="I97" i="73"/>
  <c r="I96" i="73"/>
  <c r="I95" i="73"/>
  <c r="I101" i="66" l="1"/>
  <c r="I112" i="66" s="1"/>
  <c r="I114" i="66" s="1"/>
  <c r="I124" i="66" s="1"/>
  <c r="I128" i="66" s="1"/>
  <c r="I129" i="66" s="1"/>
  <c r="I131" i="66" s="1"/>
  <c r="I99" i="75"/>
  <c r="I96" i="75"/>
  <c r="I100" i="75"/>
  <c r="I95" i="75"/>
  <c r="I97" i="75"/>
  <c r="I124" i="62"/>
  <c r="I128" i="62" s="1"/>
  <c r="H141" i="68"/>
  <c r="H143" i="68" s="1"/>
  <c r="I124" i="68"/>
  <c r="I128" i="67"/>
  <c r="I134" i="67"/>
  <c r="I129" i="65"/>
  <c r="I132" i="65" s="1"/>
  <c r="H141" i="64"/>
  <c r="H143" i="64" s="1"/>
  <c r="I124" i="64"/>
  <c r="I128" i="63"/>
  <c r="I129" i="63" s="1"/>
  <c r="I132" i="63" s="1"/>
  <c r="I101" i="61"/>
  <c r="I112" i="61" s="1"/>
  <c r="I114" i="61" s="1"/>
  <c r="I100" i="74"/>
  <c r="I99" i="74"/>
  <c r="I98" i="74"/>
  <c r="I97" i="74"/>
  <c r="I96" i="74"/>
  <c r="I95" i="74"/>
  <c r="I101" i="73"/>
  <c r="I112" i="73" s="1"/>
  <c r="I114" i="73" s="1"/>
  <c r="I124" i="73" s="1"/>
  <c r="I134" i="66" l="1"/>
  <c r="H141" i="66"/>
  <c r="H143" i="66" s="1"/>
  <c r="I101" i="75"/>
  <c r="I112" i="75" s="1"/>
  <c r="I114" i="75" s="1"/>
  <c r="H141" i="75" s="1"/>
  <c r="H143" i="75" s="1"/>
  <c r="I134" i="62"/>
  <c r="H141" i="73"/>
  <c r="H143" i="73" s="1"/>
  <c r="I134" i="68"/>
  <c r="I128" i="68"/>
  <c r="I129" i="67"/>
  <c r="I131" i="67" s="1"/>
  <c r="I130" i="66"/>
  <c r="I132" i="66"/>
  <c r="I131" i="65"/>
  <c r="I130" i="65"/>
  <c r="I134" i="64"/>
  <c r="I128" i="64"/>
  <c r="I131" i="63"/>
  <c r="I130" i="63"/>
  <c r="I129" i="62"/>
  <c r="I131" i="62" s="1"/>
  <c r="H141" i="61"/>
  <c r="H143" i="61" s="1"/>
  <c r="I124" i="61"/>
  <c r="I101" i="74"/>
  <c r="I112" i="74" s="1"/>
  <c r="I114" i="74" s="1"/>
  <c r="I128" i="73"/>
  <c r="I134" i="73"/>
  <c r="I124" i="75" l="1"/>
  <c r="I128" i="75" s="1"/>
  <c r="I130" i="62"/>
  <c r="I132" i="62"/>
  <c r="I129" i="68"/>
  <c r="I132" i="68" s="1"/>
  <c r="I130" i="67"/>
  <c r="I132" i="67"/>
  <c r="I133" i="66"/>
  <c r="H144" i="66" s="1"/>
  <c r="H145" i="66" s="1"/>
  <c r="H147" i="66" s="1"/>
  <c r="I133" i="65"/>
  <c r="H144" i="65" s="1"/>
  <c r="H145" i="65" s="1"/>
  <c r="I129" i="64"/>
  <c r="I132" i="64" s="1"/>
  <c r="I133" i="63"/>
  <c r="H144" i="63" s="1"/>
  <c r="H145" i="63" s="1"/>
  <c r="I128" i="61"/>
  <c r="I134" i="61"/>
  <c r="H141" i="74"/>
  <c r="H143" i="74" s="1"/>
  <c r="I124" i="74"/>
  <c r="I129" i="73"/>
  <c r="I132" i="73" s="1"/>
  <c r="I134" i="75" l="1"/>
  <c r="I133" i="67"/>
  <c r="H144" i="67" s="1"/>
  <c r="H145" i="67" s="1"/>
  <c r="H150" i="66"/>
  <c r="H152" i="66" s="1"/>
  <c r="H147" i="65"/>
  <c r="H150" i="65"/>
  <c r="H152" i="65" s="1"/>
  <c r="H147" i="63"/>
  <c r="H150" i="63"/>
  <c r="H152" i="63" s="1"/>
  <c r="I133" i="62"/>
  <c r="H144" i="62" s="1"/>
  <c r="H145" i="62" s="1"/>
  <c r="I130" i="68"/>
  <c r="I131" i="68"/>
  <c r="I131" i="64"/>
  <c r="I130" i="64"/>
  <c r="I129" i="61"/>
  <c r="I132" i="61" s="1"/>
  <c r="I129" i="75"/>
  <c r="I128" i="74"/>
  <c r="I134" i="74"/>
  <c r="I130" i="73"/>
  <c r="I131" i="73"/>
  <c r="H63" i="56"/>
  <c r="H30" i="56"/>
  <c r="H46" i="56"/>
  <c r="H147" i="67" l="1"/>
  <c r="H150" i="67"/>
  <c r="H152" i="67" s="1"/>
  <c r="H147" i="62"/>
  <c r="H150" i="62"/>
  <c r="H152" i="62" s="1"/>
  <c r="I133" i="68"/>
  <c r="H144" i="68" s="1"/>
  <c r="H145" i="68" s="1"/>
  <c r="I133" i="64"/>
  <c r="H144" i="64" s="1"/>
  <c r="H145" i="64" s="1"/>
  <c r="I131" i="61"/>
  <c r="I130" i="61"/>
  <c r="I131" i="75"/>
  <c r="I130" i="75"/>
  <c r="I132" i="75"/>
  <c r="I129" i="74"/>
  <c r="I131" i="74" s="1"/>
  <c r="I133" i="73"/>
  <c r="H144" i="73" s="1"/>
  <c r="H145" i="73" l="1"/>
  <c r="H147" i="73" s="1"/>
  <c r="H147" i="68"/>
  <c r="H150" i="68"/>
  <c r="H152" i="68" s="1"/>
  <c r="H147" i="64"/>
  <c r="H150" i="64"/>
  <c r="H152" i="64" s="1"/>
  <c r="H150" i="73"/>
  <c r="H152" i="73" s="1"/>
  <c r="I130" i="74"/>
  <c r="I133" i="61"/>
  <c r="H144" i="61" s="1"/>
  <c r="H145" i="61" s="1"/>
  <c r="I133" i="75"/>
  <c r="H144" i="75" s="1"/>
  <c r="H145" i="75" s="1"/>
  <c r="I132" i="74"/>
  <c r="H147" i="61" l="1"/>
  <c r="H150" i="61"/>
  <c r="H152" i="61" s="1"/>
  <c r="H147" i="75"/>
  <c r="H150" i="75"/>
  <c r="H152" i="75" s="1"/>
  <c r="I133" i="74"/>
  <c r="H144" i="74" s="1"/>
  <c r="H145" i="74" s="1"/>
  <c r="H133" i="56"/>
  <c r="H142" i="56"/>
  <c r="H101" i="56"/>
  <c r="H112" i="56" s="1"/>
  <c r="H69" i="56"/>
  <c r="I76" i="56" s="1"/>
  <c r="H59" i="56"/>
  <c r="H86" i="56" s="1"/>
  <c r="H74" i="56"/>
  <c r="H147" i="74" l="1"/>
  <c r="H150" i="74"/>
  <c r="H152" i="74" s="1"/>
  <c r="I106" i="56"/>
  <c r="I107" i="56" s="1"/>
  <c r="I113" i="56" s="1"/>
  <c r="H38" i="56"/>
  <c r="I45" i="56" s="1"/>
  <c r="H75" i="56"/>
  <c r="H138" i="56"/>
  <c r="H88" i="56"/>
  <c r="I44" i="56" l="1"/>
  <c r="I87" i="56"/>
  <c r="I84" i="56"/>
  <c r="I85" i="56"/>
  <c r="I82" i="56"/>
  <c r="I83" i="56"/>
  <c r="I86" i="56"/>
  <c r="I46" i="56"/>
  <c r="I88" i="56" l="1"/>
  <c r="H140" i="56" s="1"/>
  <c r="I58" i="56"/>
  <c r="I54" i="56"/>
  <c r="I51" i="56"/>
  <c r="I57" i="56"/>
  <c r="I53" i="56"/>
  <c r="I56" i="56"/>
  <c r="I55" i="56"/>
  <c r="I52" i="56"/>
  <c r="I74" i="56"/>
  <c r="I75" i="56" l="1"/>
  <c r="I77" i="56" s="1"/>
  <c r="I90" i="56" l="1"/>
  <c r="H139" i="56"/>
  <c r="I96" i="56" l="1"/>
  <c r="I100" i="56"/>
  <c r="I99" i="56"/>
  <c r="I95" i="56"/>
  <c r="I97" i="56"/>
  <c r="I98" i="56"/>
  <c r="I101" i="56" l="1"/>
  <c r="I112" i="56" s="1"/>
  <c r="I114" i="56" s="1"/>
  <c r="I124" i="56" s="1"/>
  <c r="I134" i="56" l="1"/>
  <c r="I128" i="56"/>
  <c r="I129" i="56" s="1"/>
  <c r="H141" i="56"/>
  <c r="H143" i="56" s="1"/>
  <c r="I130" i="56" l="1"/>
  <c r="I132" i="56"/>
  <c r="I131" i="56"/>
  <c r="I133" i="56" l="1"/>
  <c r="H144" i="56" s="1"/>
  <c r="H145" i="56" s="1"/>
  <c r="H147" i="56" s="1"/>
  <c r="H150" i="56" l="1"/>
  <c r="H152" i="56" s="1"/>
</calcChain>
</file>

<file path=xl/sharedStrings.xml><?xml version="1.0" encoding="utf-8"?>
<sst xmlns="http://schemas.openxmlformats.org/spreadsheetml/2006/main" count="4859" uniqueCount="213">
  <si>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</si>
  <si>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</si>
  <si>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</si>
  <si>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</si>
  <si>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</si>
  <si>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</si>
  <si>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</si>
  <si>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</si>
  <si>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</si>
  <si>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</si>
  <si>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</si>
  <si>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</si>
  <si>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</si>
  <si>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</si>
  <si>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</si>
  <si>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</si>
  <si>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</si>
  <si>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</si>
  <si>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</si>
  <si>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</si>
  <si>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</si>
  <si>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</si>
  <si>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</si>
  <si>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</si>
  <si>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</si>
  <si>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</si>
  <si>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</si>
  <si>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</si>
  <si>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</si>
  <si>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</si>
  <si>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</si>
  <si>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</si>
  <si>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</si>
  <si>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Teresina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</si>
  <si>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</si>
  <si>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</si>
  <si>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</si>
  <si>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</si>
  <si>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</si>
  <si>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</si>
  <si>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</si>
  <si>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</si>
  <si>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</si>
  <si>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</si>
  <si>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</si>
  <si>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</si>
  <si>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</si>
  <si>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</si>
  <si>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</si>
  <si>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</si>
  <si>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</si>
  <si>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</si>
  <si>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</si>
  <si>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</si>
  <si>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</si>
  <si>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</si>
  <si>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Plano de Saúde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</si>
  <si>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</si>
  <si>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</si>
  <si>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</si>
  <si>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</si>
  <si>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</si>
  <si>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</si>
  <si>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</si>
  <si>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</si>
  <si>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</si>
  <si>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</si>
  <si>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</si>
  <si>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</si>
  <si>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</si>
  <si>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</si>
  <si>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</si>
  <si>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>MÓDULO 1 - COMPOSIÇÃO DA REMUNERAÇÃO</t>
  </si>
  <si>
    <t>MÓDULO 2 - ENCARGOS E BENEFICIOS ANUAIS, MENSAIS E DIÁRIOS</t>
  </si>
  <si>
    <t>Submódulo 2.1 - 13º (décimo terceiro) salário, Férias e Adicional de Férias.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</si>
  <si>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</si>
  <si>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</si>
  <si>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</si>
  <si>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Submódulo 2.3 - BENEFÍCIOS MENSAIS E DIÁRIOS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</si>
  <si>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</si>
  <si>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</si>
  <si>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</si>
  <si>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</si>
  <si>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</si>
  <si>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</si>
  <si>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</si>
  <si>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</si>
  <si>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 xml:space="preserve">Incidência dos Encargos do Submódulo 2.2 sobre Aviso Prévio Trabalhado 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</si>
  <si>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</si>
  <si>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</si>
  <si>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</si>
  <si>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</si>
  <si>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</si>
  <si>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</si>
  <si>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</si>
  <si>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 xml:space="preserve">Submódulo 4.2 - Intrajornada </t>
  </si>
  <si>
    <t xml:space="preserve">Intrajornada </t>
  </si>
  <si>
    <t xml:space="preserve">Intervalo para Repouso ou Alimentação </t>
  </si>
  <si>
    <t>Ausências Legais</t>
  </si>
  <si>
    <t>MODULO 5 - INSUMOS DIVERSOS</t>
  </si>
  <si>
    <t>Equipamentos</t>
  </si>
  <si>
    <t>Utensilios e equipamentos</t>
  </si>
  <si>
    <t>MÓDULO 6 - CUSTOS INDIRETOS, TRIBUTOS E LUCROS</t>
  </si>
  <si>
    <t>Custos Indiretos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</si>
  <si>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</si>
  <si>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</si>
  <si>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</si>
  <si>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</si>
  <si>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</si>
  <si>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</si>
  <si>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</si>
  <si>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Módulo 6 - Custos Indiretos, tributos e lucro</t>
  </si>
  <si>
    <t>SERVFAZ - Serviços de Mão de Obra LTDA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</si>
  <si>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</si>
  <si>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</si>
  <si>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</si>
  <si>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</si>
  <si>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Subtotal (A + B + C + D + E)</t>
  </si>
  <si>
    <t>SECRETARIA DE ESTADO DA FAZENDA DO PIAUÍ - SEFAZ</t>
  </si>
  <si>
    <t>NOME</t>
  </si>
  <si>
    <t>AUXILIAR DE GESTÃO</t>
  </si>
  <si>
    <t>BRAÇAL</t>
  </si>
  <si>
    <t>COPEIRA</t>
  </si>
  <si>
    <t>AUXILIAR ADM. NIVEL SUPERIOR</t>
  </si>
  <si>
    <t>LOTE</t>
  </si>
  <si>
    <t>Tributos Municipais: ISS = 5,00%</t>
  </si>
  <si>
    <t>Tributos Federais: PIS= 0,80%</t>
  </si>
  <si>
    <t>Tributos Federais: COFINS= 3,67%</t>
  </si>
  <si>
    <t>AGENTE DE PORTARIA DIURNO 12X36h</t>
  </si>
  <si>
    <t>Nº da Ata de Registro de Preços/Lote/Item</t>
  </si>
  <si>
    <t>Salário Mínimo Nacional R$</t>
  </si>
  <si>
    <t>CONTROLADORIA-GERAL DO ESTADO (CGE-PI)</t>
  </si>
  <si>
    <t>Quantidade de Vales Transporte</t>
  </si>
  <si>
    <t>Base de cálculo para o Módulo 4 (Módulo 1 + Módulo 2 + Módulo 3)</t>
  </si>
  <si>
    <t>(Módulo 1 + Módulo 2 + Módulo 3 + Módulo 4 + Módulo 5)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</si>
  <si>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</si>
  <si>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</si>
  <si>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</si>
  <si>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</si>
  <si>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Quadro Resumo do Módulo 4 - Custos de Reposição do Profissional Ausente</t>
  </si>
  <si>
    <t>LOTE 05 - Auxiliar Administrativo Nível Superior</t>
  </si>
  <si>
    <t>LOTE 01 - Agente de Portaria 12x36h Diurno</t>
  </si>
  <si>
    <t>AUXILAR DE COZINHA</t>
  </si>
  <si>
    <t>LOTE 07 - Auxiliar de Cozinha</t>
  </si>
  <si>
    <t>Agente de Portaria Diurno 12hx36h</t>
  </si>
  <si>
    <t>Auxiliar Administrativo Nível Superior</t>
  </si>
  <si>
    <t>Auxiliar de Cozinha</t>
  </si>
  <si>
    <t>Auxiliar de Gestão</t>
  </si>
  <si>
    <t>Braçal</t>
  </si>
  <si>
    <t>Copeira</t>
  </si>
  <si>
    <t>Encarregado de Turma de Limpeza</t>
  </si>
  <si>
    <t>Faxineiro com Material</t>
  </si>
  <si>
    <t>Garçom</t>
  </si>
  <si>
    <t>Maqueiro Diurno 12hx36h</t>
  </si>
  <si>
    <t>Motorista de Ambulância</t>
  </si>
  <si>
    <t>Secretária Nível Superior</t>
  </si>
  <si>
    <t>Técnico em Informática</t>
  </si>
  <si>
    <t>Tecnólogo em Rede</t>
  </si>
  <si>
    <t>Técnico em Rede Nivel Médio 44h</t>
  </si>
  <si>
    <t>Técnico Operacional Nível Superior</t>
  </si>
  <si>
    <t>Vigia Diurno 12hx36h</t>
  </si>
  <si>
    <t>VALOR DO POSTO (R$)</t>
  </si>
  <si>
    <t>VIGIA DIURNO 12X36h</t>
  </si>
  <si>
    <t>LOTE 08 - Auxiliar de Gestão</t>
  </si>
  <si>
    <t>LOTE 12 - Braçal</t>
  </si>
  <si>
    <t>LOTE 18 - Copeira</t>
  </si>
  <si>
    <t>LOTE 24 - Encarregado de Turma de Limpeza</t>
  </si>
  <si>
    <t>ENCARREGADO DA TURMA DA LIMPEZA</t>
  </si>
  <si>
    <t>LOTE 25 - Faxineiro com Material</t>
  </si>
  <si>
    <t>FAXINEIRO COM MATERIAL</t>
  </si>
  <si>
    <t>Materiais</t>
  </si>
  <si>
    <t>Outros (EPI's)</t>
  </si>
  <si>
    <t>GARÇOM</t>
  </si>
  <si>
    <t>LOTE 27 - Garçom</t>
  </si>
  <si>
    <t>LOTE 32 - Maqueiro Diurno 12hx36h</t>
  </si>
  <si>
    <t>MAQUEIRO DIURNO 12X36h</t>
  </si>
  <si>
    <t>MOTORISTA DE AMBULÂNCIA</t>
  </si>
  <si>
    <t>LOTE 36 - Motorista de Ambulância</t>
  </si>
  <si>
    <t>LOTE 44 - Secretária de Nível Superior</t>
  </si>
  <si>
    <t>SECRETÁRIA DE NÍVEL SUPERIOR</t>
  </si>
  <si>
    <t>LOTE 46 - Técnico em Informática</t>
  </si>
  <si>
    <t>TÉCNICO EM INFORMÁTICA</t>
  </si>
  <si>
    <t>TECNÓLOGO EM REDE</t>
  </si>
  <si>
    <t>LOTE 49 - Tecnólogo em Rede</t>
  </si>
  <si>
    <t>TÉCNICO EM REDE NÍVEL MÉDIO</t>
  </si>
  <si>
    <t>LOTE 50 - Técnico em Rede Nivel Médio</t>
  </si>
  <si>
    <t>TÉCNICO OPERACIONAL NÍVEL SUPERIOR</t>
  </si>
  <si>
    <t>LOTE 52 - Técnico Operacional Nível Superior</t>
  </si>
  <si>
    <t>LOTE 57 - Vigia Diurno 12 x 36h</t>
  </si>
  <si>
    <t>QUANTIDADE DE EMPREGADOS POR POSTO</t>
  </si>
  <si>
    <t>VALOR POR EMPREGADO (R$)</t>
  </si>
  <si>
    <t>BASE DE CÁLCULO - MOD 01 conforme planilha original</t>
  </si>
  <si>
    <t>BASE DE CALCULO MANTIDA</t>
  </si>
  <si>
    <t>PERCENTUAIS AJUSTADOS À PLANILHA ORIGINAL</t>
  </si>
  <si>
    <t>AJUSTE NO %</t>
  </si>
  <si>
    <t>VALOR PLANO DE SAUDE
A GLOSAR POR EMPREGADO (R$)</t>
  </si>
  <si>
    <t>Valor Total por Empregado</t>
  </si>
  <si>
    <t>A) Valor Empregado COM Plano</t>
  </si>
  <si>
    <t>B) Valor Empregado COM Plano</t>
  </si>
  <si>
    <t>Valor a GLOSAR: A - B</t>
  </si>
  <si>
    <t>B) Valor Empregado SEM Plano</t>
  </si>
  <si>
    <t>*</t>
  </si>
  <si>
    <t>00313.000234/2026-71</t>
  </si>
  <si>
    <t>CCT/2026 (PI000035/2026)</t>
  </si>
  <si>
    <t>Riscos Ambientais do Trabalho (RAT/SAT) = 3 x 1,0428 = 3,1284</t>
  </si>
  <si>
    <t>EPI</t>
  </si>
  <si>
    <t>PARECER REFERENCIAL CGE Nº 08/2026</t>
  </si>
  <si>
    <t>Adicional de Insalubridade 40%</t>
  </si>
  <si>
    <t>Adicional de Insalubridade 20%</t>
  </si>
  <si>
    <t>Faxineiro com Material com INSALUBRIDADE 20%</t>
  </si>
  <si>
    <t>Faxineiro com Material com INSALUBRIDADE 40%</t>
  </si>
  <si>
    <t>Adicional de Insalubridade (salário mínimo 2026 [R$ 1.621,00] x 20% [CCT] )</t>
  </si>
  <si>
    <t>TABELA 05 - SERVFAZ: GRUPO 01(A PARTIR DO 2º ANO DE CONTRATO / ASSINADOS ANTE​S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</si>
</sst>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/>
    </xf>
    <xf numFmtId="10" fontId="7" fillId="0" borderId="1" xfId="0" applyNumberFormat="1" applyFont="1" applyFill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0" fontId="7" fillId="2" borderId="1" xfId="0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4" xfId="0" applyFont="1" applyBorder="1"/>
    <xf numFmtId="44" fontId="7" fillId="0" borderId="4" xfId="0" applyNumberFormat="1" applyFont="1" applyBorder="1"/>
    <xf numFmtId="0" fontId="14" fillId="0" borderId="0" xfId="0" applyFont="1"/>
    <xf numFmtId="0" fontId="2" fillId="0" borderId="4" xfId="0" applyFont="1" applyBorder="1"/>
    <xf numFmtId="44" fontId="4" fillId="0" borderId="4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/>
    <xf numFmtId="44" fontId="4" fillId="0" borderId="0" xfId="0" applyNumberFormat="1" applyFont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center" vertical="center"/>
    </xf>
    <xf numFmtId="43" fontId="4" fillId="2" borderId="28" xfId="0" applyNumberFormat="1" applyFont="1" applyFill="1" applyBorder="1" applyAlignment="1">
      <alignment horizontal="center" vertical="center"/>
    </xf>
    <xf numFmtId="43" fontId="4" fillId="0" borderId="28" xfId="4" applyNumberFormat="1" applyFont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center" vertical="center"/>
    </xf>
    <xf numFmtId="43" fontId="7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9" fillId="0" borderId="28" xfId="0" applyNumberFormat="1" applyFont="1" applyFill="1" applyBorder="1" applyAlignment="1">
      <alignment horizontal="right" vertical="center"/>
    </xf>
    <xf numFmtId="43" fontId="12" fillId="0" borderId="28" xfId="0" applyNumberFormat="1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3" xfId="0" applyNumberFormat="1" applyFont="1" applyFill="1" applyBorder="1" applyAlignment="1">
      <alignment horizontal="center" vertical="center"/>
    </xf>
    <xf numFmtId="10" fontId="12" fillId="0" borderId="41" xfId="0" applyNumberFormat="1" applyFont="1" applyBorder="1" applyAlignment="1">
      <alignment horizontal="right" vertical="center"/>
    </xf>
    <xf numFmtId="43" fontId="12" fillId="0" borderId="42" xfId="0" applyNumberFormat="1" applyFont="1" applyBorder="1" applyAlignment="1">
      <alignment horizontal="righ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/>
    </xf>
    <xf numFmtId="43" fontId="7" fillId="0" borderId="28" xfId="0" applyNumberFormat="1" applyFont="1" applyFill="1" applyBorder="1" applyAlignment="1">
      <alignment horizontal="right"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9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4" fillId="0" borderId="0" xfId="0" applyFont="1" applyAlignment="1">
      <alignment horizontal="right" vertical="center"/>
    </xf>
    <xf numFmtId="43" fontId="3" fillId="0" borderId="0" xfId="0" applyNumberFormat="1" applyFont="1" applyFill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0" fontId="7" fillId="0" borderId="1" xfId="2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0" fontId="21" fillId="12" borderId="2" xfId="0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0" fontId="21" fillId="12" borderId="4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3" fontId="2" fillId="7" borderId="35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5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2" fillId="7" borderId="46" xfId="0" applyNumberFormat="1" applyFont="1" applyFill="1" applyBorder="1" applyAlignment="1">
      <alignment horizontal="center" vertical="center"/>
    </xf>
    <xf numFmtId="43" fontId="2" fillId="7" borderId="1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8" xfId="0" applyNumberFormat="1" applyFont="1" applyBorder="1" applyAlignment="1">
      <alignment horizontal="righ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43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4" fontId="12" fillId="0" borderId="45" xfId="0" applyNumberFormat="1" applyFont="1" applyBorder="1" applyAlignment="1">
      <alignment horizontal="left" vertical="center"/>
    </xf>
    <xf numFmtId="44" fontId="12" fillId="0" borderId="15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2" xfId="4" applyNumberFormat="1" applyFont="1" applyBorder="1" applyAlignment="1">
      <alignment horizontal="right" vertical="center"/>
    </xf>
    <xf numFmtId="43" fontId="7" fillId="0" borderId="25" xfId="4" applyNumberFormat="1" applyFont="1" applyBorder="1" applyAlignment="1">
      <alignment horizontal="right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7" fillId="0" borderId="28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right" vertical="center"/>
    </xf>
    <xf numFmtId="43" fontId="7" fillId="0" borderId="2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horizontal="right" vertical="center"/>
    </xf>
    <xf numFmtId="43" fontId="7" fillId="0" borderId="28" xfId="0" applyNumberFormat="1" applyFont="1" applyBorder="1" applyAlignment="1">
      <alignment horizontal="right" vertical="center"/>
    </xf>
    <xf numFmtId="43" fontId="7" fillId="2" borderId="2" xfId="0" applyNumberFormat="1" applyFont="1" applyFill="1" applyBorder="1" applyAlignment="1">
      <alignment vertical="center"/>
    </xf>
    <xf numFmtId="43" fontId="7" fillId="2" borderId="25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28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8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8" xfId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8" xfId="0" applyNumberFormat="1" applyFont="1" applyBorder="1" applyAlignment="1">
      <alignment horizontal="center" vertical="center"/>
    </xf>
    <xf numFmtId="43" fontId="7" fillId="0" borderId="2" xfId="4" applyNumberFormat="1" applyFont="1" applyFill="1" applyBorder="1" applyAlignment="1">
      <alignment horizontal="right" vertical="center"/>
    </xf>
    <xf numFmtId="43" fontId="7" fillId="0" borderId="25" xfId="4" applyNumberFormat="1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/>
    </xf>
    <xf numFmtId="43" fontId="4" fillId="0" borderId="28" xfId="0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57150</xdr:rowOff>
    </xdr:from>
    <xdr:to>
      <xdr:col>1</xdr:col>
      <xdr:colOff>828675</xdr:colOff>
      <xdr:row>3</xdr:row>
      <xdr:rowOff>168275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57150"/>
          <a:ext cx="1581149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41414</xdr:rowOff>
    </xdr:from>
    <xdr:to>
      <xdr:col>1</xdr:col>
      <xdr:colOff>1085850</xdr:colOff>
      <xdr:row>3</xdr:row>
      <xdr:rowOff>200025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4"/>
          <a:ext cx="1682535" cy="901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122117</xdr:colOff>
      <xdr:row>0</xdr:row>
      <xdr:rowOff>0</xdr:rowOff>
    </xdr:from>
    <xdr:to>
      <xdr:col>1</xdr:col>
      <xdr:colOff>1019175</xdr:colOff>
      <xdr:row>3</xdr:row>
      <xdr:rowOff>209550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7" y="0"/>
          <a:ext cx="1735258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289617</xdr:colOff>
      <xdr:row>0</xdr:row>
      <xdr:rowOff>49698</xdr:rowOff>
    </xdr:from>
    <xdr:to>
      <xdr:col>1</xdr:col>
      <xdr:colOff>1066800</xdr:colOff>
      <xdr:row>3</xdr:row>
      <xdr:rowOff>219076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617" y="49698"/>
          <a:ext cx="1615383" cy="912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372444</xdr:colOff>
      <xdr:row>0</xdr:row>
      <xdr:rowOff>49697</xdr:rowOff>
    </xdr:from>
    <xdr:to>
      <xdr:col>1</xdr:col>
      <xdr:colOff>942975</xdr:colOff>
      <xdr:row>3</xdr:row>
      <xdr:rowOff>152400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44" y="49697"/>
          <a:ext cx="1408731" cy="702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273049</xdr:colOff>
      <xdr:row>0</xdr:row>
      <xdr:rowOff>0</xdr:rowOff>
    </xdr:from>
    <xdr:to>
      <xdr:col>1</xdr:col>
      <xdr:colOff>1019175</xdr:colOff>
      <xdr:row>3</xdr:row>
      <xdr:rowOff>180975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49" y="0"/>
          <a:ext cx="1584326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215074</xdr:colOff>
      <xdr:row>0</xdr:row>
      <xdr:rowOff>57978</xdr:rowOff>
    </xdr:from>
    <xdr:to>
      <xdr:col>1</xdr:col>
      <xdr:colOff>1068917</xdr:colOff>
      <xdr:row>3</xdr:row>
      <xdr:rowOff>211667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74" y="57978"/>
          <a:ext cx="1689926" cy="883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297896</xdr:colOff>
      <xdr:row>0</xdr:row>
      <xdr:rowOff>33131</xdr:rowOff>
    </xdr:from>
    <xdr:to>
      <xdr:col>1</xdr:col>
      <xdr:colOff>1185334</xdr:colOff>
      <xdr:row>3</xdr:row>
      <xdr:rowOff>190500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96" y="33131"/>
          <a:ext cx="1723521" cy="8876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355876</xdr:colOff>
      <xdr:row>0</xdr:row>
      <xdr:rowOff>74542</xdr:rowOff>
    </xdr:from>
    <xdr:to>
      <xdr:col>1</xdr:col>
      <xdr:colOff>1005417</xdr:colOff>
      <xdr:row>3</xdr:row>
      <xdr:rowOff>201083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76" y="74542"/>
          <a:ext cx="1485624" cy="8567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353390</xdr:colOff>
      <xdr:row>0</xdr:row>
      <xdr:rowOff>94010</xdr:rowOff>
    </xdr:from>
    <xdr:to>
      <xdr:col>1</xdr:col>
      <xdr:colOff>1005417</xdr:colOff>
      <xdr:row>3</xdr:row>
      <xdr:rowOff>179918</xdr:rowOff>
    </xdr:to>
    <xdr:pic>
      <xdr:nvPicPr>
        <xdr:cNvPr id="4" name="Imagem 3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90" y="94010"/>
          <a:ext cx="1488110" cy="816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104776</xdr:rowOff>
    </xdr:from>
    <xdr:to>
      <xdr:col>1</xdr:col>
      <xdr:colOff>973667</xdr:colOff>
      <xdr:row>3</xdr:row>
      <xdr:rowOff>201083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4776"/>
          <a:ext cx="1651000" cy="826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1</xdr:col>
      <xdr:colOff>895350</xdr:colOff>
      <xdr:row>3</xdr:row>
      <xdr:rowOff>219075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1609724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0</xdr:row>
      <xdr:rowOff>117476</xdr:rowOff>
    </xdr:from>
    <xdr:to>
      <xdr:col>1</xdr:col>
      <xdr:colOff>1026585</xdr:colOff>
      <xdr:row>3</xdr:row>
      <xdr:rowOff>169334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117476"/>
          <a:ext cx="1576916" cy="7821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269186</xdr:colOff>
      <xdr:row>0</xdr:row>
      <xdr:rowOff>92627</xdr:rowOff>
    </xdr:from>
    <xdr:to>
      <xdr:col>1</xdr:col>
      <xdr:colOff>1009650</xdr:colOff>
      <xdr:row>3</xdr:row>
      <xdr:rowOff>142875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186" y="92627"/>
          <a:ext cx="1578664" cy="7931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416277</xdr:colOff>
      <xdr:row>0</xdr:row>
      <xdr:rowOff>105833</xdr:rowOff>
    </xdr:from>
    <xdr:to>
      <xdr:col>1</xdr:col>
      <xdr:colOff>1047750</xdr:colOff>
      <xdr:row>3</xdr:row>
      <xdr:rowOff>171450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7" y="105833"/>
          <a:ext cx="1469673" cy="8085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276226</xdr:colOff>
      <xdr:row>0</xdr:row>
      <xdr:rowOff>0</xdr:rowOff>
    </xdr:from>
    <xdr:to>
      <xdr:col>1</xdr:col>
      <xdr:colOff>1047750</xdr:colOff>
      <xdr:row>3</xdr:row>
      <xdr:rowOff>152400</xdr:rowOff>
    </xdr:to>
    <xdr:pic>
      <xdr:nvPicPr>
        <xdr:cNvPr id="7" name="Imagem 6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0"/>
          <a:ext cx="1609724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273402</xdr:colOff>
      <xdr:row>0</xdr:row>
      <xdr:rowOff>0</xdr:rowOff>
    </xdr:from>
    <xdr:to>
      <xdr:col>1</xdr:col>
      <xdr:colOff>1104900</xdr:colOff>
      <xdr:row>3</xdr:row>
      <xdr:rowOff>219075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02" y="0"/>
          <a:ext cx="1669698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189748</xdr:colOff>
      <xdr:row>0</xdr:row>
      <xdr:rowOff>8283</xdr:rowOff>
    </xdr:from>
    <xdr:to>
      <xdr:col>1</xdr:col>
      <xdr:colOff>990600</xdr:colOff>
      <xdr:row>3</xdr:row>
      <xdr:rowOff>209551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48" y="8283"/>
          <a:ext cx="1639052" cy="944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41415</xdr:rowOff>
    </xdr:from>
    <xdr:to>
      <xdr:col>1</xdr:col>
      <xdr:colOff>1104900</xdr:colOff>
      <xdr:row>3</xdr:row>
      <xdr:rowOff>209551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5"/>
          <a:ext cx="1701585" cy="911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241515</xdr:colOff>
      <xdr:row>0</xdr:row>
      <xdr:rowOff>41415</xdr:rowOff>
    </xdr:from>
    <xdr:to>
      <xdr:col>1</xdr:col>
      <xdr:colOff>1104900</xdr:colOff>
      <xdr:row>3</xdr:row>
      <xdr:rowOff>190501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15" y="41415"/>
          <a:ext cx="1701585" cy="892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25"/>
  <sheetViews>
    <sheetView showGridLines="0" zoomScale="110" zoomScaleNormal="110" workbookViewId="0">
      <selection activeCell="J29" sqref="J29"/>
    </sheetView>
  </sheetViews>
  <sheetFormatPr defaultColWidth="9.140625" defaultRowHeight="17.25" x14ac:dyDescent="0.25"/>
  <cols>
    <col min="1" max="1" width="5.140625" style="107" customWidth="1"/>
    <col min="2" max="2" width="7" style="107" customWidth="1"/>
    <col min="3" max="3" width="52.5703125" style="107" customWidth="1"/>
    <col min="4" max="4" width="26" style="108" customWidth="1"/>
    <col min="5" max="5" width="25.140625" style="107" customWidth="1"/>
    <col min="6" max="6" width="20.5703125" style="107" customWidth="1"/>
    <col min="7" max="7" width="26.140625" style="107" bestFit="1" customWidth="1"/>
    <col min="8" max="16384" width="9.140625" style="107"/>
  </cols>
  <sheetData>
    <row r="1" spans="2:11" s="90" customFormat="1" ht="17.25" customHeight="1" x14ac:dyDescent="0.25">
      <c r="D1" s="103"/>
    </row>
    <row r="2" spans="2:11" s="90" customFormat="1" ht="17.25" customHeight="1" x14ac:dyDescent="0.25">
      <c r="D2" s="103"/>
    </row>
    <row r="3" spans="2:11" ht="34.5" customHeight="1" x14ac:dyDescent="0.25">
      <c r="B3" s="127" t="s">
        <v>212</v>
      </c>
      <c r="C3" s="128"/>
      <c r="D3" s="128"/>
      <c r="E3" s="128"/>
      <c r="F3" s="128"/>
      <c r="G3" s="129"/>
    </row>
    <row r="4" spans="2:11" s="108" customFormat="1" ht="69" x14ac:dyDescent="0.25">
      <c r="B4" s="91" t="s">
        <v>124</v>
      </c>
      <c r="C4" s="102" t="s">
        <v>119</v>
      </c>
      <c r="D4" s="102" t="s">
        <v>189</v>
      </c>
      <c r="E4" s="102" t="s">
        <v>190</v>
      </c>
      <c r="F4" s="91" t="s">
        <v>161</v>
      </c>
      <c r="G4" s="91" t="s">
        <v>195</v>
      </c>
    </row>
    <row r="5" spans="2:11" s="112" customFormat="1" x14ac:dyDescent="0.25">
      <c r="B5" s="105">
        <v>1</v>
      </c>
      <c r="C5" s="109" t="s">
        <v>144</v>
      </c>
      <c r="D5" s="110">
        <v>2</v>
      </c>
      <c r="E5" s="111">
        <v>4422.78</v>
      </c>
      <c r="F5" s="106">
        <f t="shared" ref="F5:F23" si="0">D5*E5</f>
        <v>8845.56</v>
      </c>
      <c r="G5" s="106">
        <v>69.790000000000006</v>
      </c>
    </row>
    <row r="6" spans="2:11" s="113" customFormat="1" x14ac:dyDescent="0.25">
      <c r="B6" s="92">
        <v>5</v>
      </c>
      <c r="C6" s="109" t="s">
        <v>145</v>
      </c>
      <c r="D6" s="110">
        <v>1</v>
      </c>
      <c r="E6" s="111">
        <v>10552.71</v>
      </c>
      <c r="F6" s="106">
        <f t="shared" si="0"/>
        <v>10552.71</v>
      </c>
      <c r="G6" s="106">
        <v>69.83</v>
      </c>
    </row>
    <row r="7" spans="2:11" s="112" customFormat="1" x14ac:dyDescent="0.25">
      <c r="B7" s="105">
        <v>7</v>
      </c>
      <c r="C7" s="109" t="s">
        <v>146</v>
      </c>
      <c r="D7" s="110">
        <v>1</v>
      </c>
      <c r="E7" s="111">
        <v>4449.03</v>
      </c>
      <c r="F7" s="106">
        <f t="shared" si="0"/>
        <v>4449.03</v>
      </c>
      <c r="G7" s="106">
        <v>71.53</v>
      </c>
    </row>
    <row r="8" spans="2:11" s="112" customFormat="1" x14ac:dyDescent="0.25">
      <c r="B8" s="105">
        <v>8</v>
      </c>
      <c r="C8" s="109" t="s">
        <v>147</v>
      </c>
      <c r="D8" s="110">
        <v>1</v>
      </c>
      <c r="E8" s="111">
        <v>4623.04</v>
      </c>
      <c r="F8" s="106">
        <f t="shared" si="0"/>
        <v>4623.04</v>
      </c>
      <c r="G8" s="106">
        <v>69.81</v>
      </c>
      <c r="J8" s="114"/>
      <c r="K8" s="114"/>
    </row>
    <row r="9" spans="2:11" s="112" customFormat="1" x14ac:dyDescent="0.25">
      <c r="B9" s="105">
        <v>12</v>
      </c>
      <c r="C9" s="109" t="s">
        <v>148</v>
      </c>
      <c r="D9" s="110">
        <v>1</v>
      </c>
      <c r="E9" s="111">
        <v>3917.11</v>
      </c>
      <c r="F9" s="106">
        <f t="shared" si="0"/>
        <v>3917.11</v>
      </c>
      <c r="G9" s="106">
        <v>69.819999999999993</v>
      </c>
    </row>
    <row r="10" spans="2:11" s="112" customFormat="1" x14ac:dyDescent="0.25">
      <c r="B10" s="105">
        <v>18</v>
      </c>
      <c r="C10" s="109" t="s">
        <v>149</v>
      </c>
      <c r="D10" s="110">
        <v>1</v>
      </c>
      <c r="E10" s="111">
        <v>3992.9</v>
      </c>
      <c r="F10" s="106">
        <f>D10*E10</f>
        <v>3992.9</v>
      </c>
      <c r="G10" s="106">
        <v>69.81</v>
      </c>
    </row>
    <row r="11" spans="2:11" s="112" customFormat="1" x14ac:dyDescent="0.25">
      <c r="B11" s="105">
        <v>24</v>
      </c>
      <c r="C11" s="109" t="s">
        <v>150</v>
      </c>
      <c r="D11" s="110">
        <v>1</v>
      </c>
      <c r="E11" s="111">
        <v>4905.0200000000004</v>
      </c>
      <c r="F11" s="106">
        <f t="shared" si="0"/>
        <v>4905.0200000000004</v>
      </c>
      <c r="G11" s="106">
        <v>69.81</v>
      </c>
    </row>
    <row r="12" spans="2:11" s="112" customFormat="1" x14ac:dyDescent="0.25">
      <c r="B12" s="105">
        <v>25</v>
      </c>
      <c r="C12" s="109" t="s">
        <v>151</v>
      </c>
      <c r="D12" s="110">
        <v>1</v>
      </c>
      <c r="E12" s="111">
        <v>4677.8</v>
      </c>
      <c r="F12" s="106">
        <f t="shared" si="0"/>
        <v>4677.8</v>
      </c>
      <c r="G12" s="106">
        <v>69.72</v>
      </c>
    </row>
    <row r="13" spans="2:11" s="112" customFormat="1" x14ac:dyDescent="0.25">
      <c r="B13" s="105">
        <v>25</v>
      </c>
      <c r="C13" s="109" t="s">
        <v>209</v>
      </c>
      <c r="D13" s="110">
        <v>1</v>
      </c>
      <c r="E13" s="111">
        <v>5301.88</v>
      </c>
      <c r="F13" s="106">
        <f t="shared" si="0"/>
        <v>5301.88</v>
      </c>
      <c r="G13" s="106">
        <v>69.709999999999994</v>
      </c>
    </row>
    <row r="14" spans="2:11" s="112" customFormat="1" x14ac:dyDescent="0.25">
      <c r="B14" s="105">
        <v>25</v>
      </c>
      <c r="C14" s="109" t="s">
        <v>210</v>
      </c>
      <c r="D14" s="110">
        <v>1</v>
      </c>
      <c r="E14" s="111">
        <v>5925.96</v>
      </c>
      <c r="F14" s="106">
        <f>E14</f>
        <v>5925.96</v>
      </c>
      <c r="G14" s="106">
        <v>69.709999999999994</v>
      </c>
    </row>
    <row r="15" spans="2:11" s="112" customFormat="1" x14ac:dyDescent="0.25">
      <c r="B15" s="105">
        <v>27</v>
      </c>
      <c r="C15" s="109" t="s">
        <v>152</v>
      </c>
      <c r="D15" s="110">
        <v>1</v>
      </c>
      <c r="E15" s="111">
        <v>4008.1</v>
      </c>
      <c r="F15" s="106">
        <f t="shared" si="0"/>
        <v>4008.1</v>
      </c>
      <c r="G15" s="106">
        <v>69.819999999999993</v>
      </c>
    </row>
    <row r="16" spans="2:11" s="112" customFormat="1" x14ac:dyDescent="0.25">
      <c r="B16" s="105">
        <v>32</v>
      </c>
      <c r="C16" s="109" t="s">
        <v>153</v>
      </c>
      <c r="D16" s="110">
        <v>2</v>
      </c>
      <c r="E16" s="111">
        <v>4840.74</v>
      </c>
      <c r="F16" s="106">
        <f>D16*E16</f>
        <v>9681.48</v>
      </c>
      <c r="G16" s="106">
        <v>70.52</v>
      </c>
      <c r="I16" s="114"/>
    </row>
    <row r="17" spans="2:11" s="112" customFormat="1" x14ac:dyDescent="0.25">
      <c r="B17" s="105">
        <v>36</v>
      </c>
      <c r="C17" s="109" t="s">
        <v>154</v>
      </c>
      <c r="D17" s="110">
        <v>1</v>
      </c>
      <c r="E17" s="111">
        <v>4953.5</v>
      </c>
      <c r="F17" s="106">
        <f t="shared" si="0"/>
        <v>4953.5</v>
      </c>
      <c r="G17" s="106">
        <v>70.52</v>
      </c>
      <c r="I17" s="114"/>
    </row>
    <row r="18" spans="2:11" s="112" customFormat="1" x14ac:dyDescent="0.25">
      <c r="B18" s="105">
        <v>44</v>
      </c>
      <c r="C18" s="109" t="s">
        <v>155</v>
      </c>
      <c r="D18" s="110">
        <v>1</v>
      </c>
      <c r="E18" s="111">
        <v>7532.01</v>
      </c>
      <c r="F18" s="106">
        <f t="shared" si="0"/>
        <v>7532.01</v>
      </c>
      <c r="G18" s="106">
        <v>70.52</v>
      </c>
    </row>
    <row r="19" spans="2:11" s="112" customFormat="1" x14ac:dyDescent="0.25">
      <c r="B19" s="105">
        <v>46</v>
      </c>
      <c r="C19" s="109" t="s">
        <v>156</v>
      </c>
      <c r="D19" s="110">
        <v>1</v>
      </c>
      <c r="E19" s="111">
        <v>5363.41</v>
      </c>
      <c r="F19" s="106">
        <f t="shared" si="0"/>
        <v>5363.41</v>
      </c>
      <c r="G19" s="106">
        <v>69.819999999999993</v>
      </c>
    </row>
    <row r="20" spans="2:11" s="112" customFormat="1" x14ac:dyDescent="0.25">
      <c r="B20" s="105">
        <v>49</v>
      </c>
      <c r="C20" s="109" t="s">
        <v>157</v>
      </c>
      <c r="D20" s="110">
        <v>1</v>
      </c>
      <c r="E20" s="111">
        <v>6364.09</v>
      </c>
      <c r="F20" s="106">
        <f t="shared" si="0"/>
        <v>6364.09</v>
      </c>
      <c r="G20" s="106">
        <v>69.81</v>
      </c>
      <c r="J20" s="114"/>
      <c r="K20" s="114"/>
    </row>
    <row r="21" spans="2:11" s="112" customFormat="1" x14ac:dyDescent="0.25">
      <c r="B21" s="105">
        <v>50</v>
      </c>
      <c r="C21" s="109" t="s">
        <v>158</v>
      </c>
      <c r="D21" s="110">
        <v>1</v>
      </c>
      <c r="E21" s="111">
        <v>4254.29</v>
      </c>
      <c r="F21" s="106">
        <f t="shared" si="0"/>
        <v>4254.29</v>
      </c>
      <c r="G21" s="106">
        <v>70</v>
      </c>
    </row>
    <row r="22" spans="2:11" s="112" customFormat="1" x14ac:dyDescent="0.25">
      <c r="B22" s="105">
        <v>52</v>
      </c>
      <c r="C22" s="109" t="s">
        <v>159</v>
      </c>
      <c r="D22" s="110">
        <v>1</v>
      </c>
      <c r="E22" s="111">
        <v>13599.96</v>
      </c>
      <c r="F22" s="106">
        <f>E22</f>
        <v>13599.96</v>
      </c>
      <c r="G22" s="106">
        <v>69.819999999999993</v>
      </c>
    </row>
    <row r="23" spans="2:11" s="112" customFormat="1" x14ac:dyDescent="0.25">
      <c r="B23" s="105">
        <v>57</v>
      </c>
      <c r="C23" s="109" t="s">
        <v>160</v>
      </c>
      <c r="D23" s="110">
        <v>2</v>
      </c>
      <c r="E23" s="111">
        <v>4097.58</v>
      </c>
      <c r="F23" s="106">
        <f t="shared" si="0"/>
        <v>8195.16</v>
      </c>
      <c r="G23" s="106">
        <v>69.78</v>
      </c>
    </row>
    <row r="24" spans="2:11" s="112" customFormat="1" x14ac:dyDescent="0.25">
      <c r="D24" s="115"/>
    </row>
    <row r="25" spans="2:11" s="112" customFormat="1" x14ac:dyDescent="0.25">
      <c r="D25" s="115"/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91" fitToHeight="0" orientation="landscape" r:id="rId1"/>
  <headerFooter>
    <oddHeader>&amp;A</oddHeader>
    <oddFooter>&amp;A&amp;RPágina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168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169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6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  <c r="J30" s="117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208</v>
      </c>
      <c r="C32" s="213"/>
      <c r="D32" s="213"/>
      <c r="E32" s="213"/>
      <c r="F32" s="213"/>
      <c r="G32" s="214"/>
      <c r="H32" s="263">
        <f>H20*0.2</f>
        <v>324.20000000000005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1983.67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1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165.239711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220.38573700000001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385.62544800000001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1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125">
        <f>H51*($I$46+$H$38)</f>
        <v>473.8590896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125">
        <f t="shared" ref="I52:I58" si="0">H52*($I$46+$H$38)</f>
        <v>35.539431719999996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125">
        <f t="shared" si="0"/>
        <v>23.692954479999997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125">
        <f t="shared" si="0"/>
        <v>4.7385908959999998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125">
        <f t="shared" si="0"/>
        <v>59.232386200000001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125">
        <f t="shared" si="0"/>
        <v>14.215772687999999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24">
        <f t="shared" si="0"/>
        <v>74.121038795231996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125">
        <f t="shared" si="0"/>
        <v>189.54363583999998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874.942900219232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6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1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385.62544800000001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874.942900219232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1908.3501482192321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1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8.3314140000000005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0.66651311999999996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69.031716000000003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3.8483198000000005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1.4211229290232004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0.1231462336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83.422232082623196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3975.4423803018553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1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36.971614136807254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11.131238664845196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0.79508847606037114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13.118959854996122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2.7828096662112989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16.696857997267792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81.496568796188029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1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123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1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81.496568796188029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123"/>
      <c r="I114" s="66">
        <f>SUM(I112:I113)</f>
        <v>81.496568796188029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24.56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>
        <v>489.97</v>
      </c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>
        <v>129.5</v>
      </c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14.05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658.07999999999993</v>
      </c>
      <c r="I122" s="175"/>
    </row>
    <row r="123" spans="1:32" x14ac:dyDescent="0.25">
      <c r="A123" s="122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4715.0189490980429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7.9000000000000008E-3</v>
      </c>
      <c r="I128" s="125">
        <f>H128*$I$124</f>
        <v>37.248649697874541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125">
        <f>H129*($I$128+$I$124)</f>
        <v>47.522675987959175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194.57892752078678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42.415025072651069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265.09390670406918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0.11260000000000001</v>
      </c>
      <c r="I133" s="73">
        <f>SUM(I128:I132)</f>
        <v>586.85918498334081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0.12446592289848657</v>
      </c>
      <c r="I134" s="83">
        <f>H134*SUM($I$124)</f>
        <v>586.85918498334013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1983.67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1908.3501482192321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83.422232082623196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81.496568796188029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658.07999999999993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4715.0189490980438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586.85918498334081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5301.8781340813848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5301.8781340813848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5301.8781340813848</v>
      </c>
      <c r="I150" s="38"/>
    </row>
    <row r="151" spans="1:32" s="1" customFormat="1" x14ac:dyDescent="0.25">
      <c r="F151" s="9" t="s">
        <v>200</v>
      </c>
      <c r="G151" s="36"/>
      <c r="H151" s="37">
        <v>5232.17</v>
      </c>
    </row>
    <row r="152" spans="1:32" s="1" customFormat="1" x14ac:dyDescent="0.25">
      <c r="F152" s="10" t="s">
        <v>199</v>
      </c>
      <c r="G152" s="39"/>
      <c r="H152" s="40">
        <f>H150-H151</f>
        <v>69.708134081384742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6:G146"/>
    <mergeCell ref="H146:I146"/>
    <mergeCell ref="B147:G147"/>
    <mergeCell ref="H147:I147"/>
    <mergeCell ref="B150:D150"/>
    <mergeCell ref="A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7:G137"/>
    <mergeCell ref="H137:I137"/>
    <mergeCell ref="B138:G138"/>
    <mergeCell ref="H138:I138"/>
    <mergeCell ref="B139:G139"/>
    <mergeCell ref="H139:I139"/>
    <mergeCell ref="B130:G130"/>
    <mergeCell ref="B131:G131"/>
    <mergeCell ref="B132:G132"/>
    <mergeCell ref="A133:G133"/>
    <mergeCell ref="A134:G134"/>
    <mergeCell ref="A135:I135"/>
    <mergeCell ref="A125:I125"/>
    <mergeCell ref="A126:G126"/>
    <mergeCell ref="H126:I126"/>
    <mergeCell ref="A127:G127"/>
    <mergeCell ref="B128:G128"/>
    <mergeCell ref="B129:G129"/>
    <mergeCell ref="B121:G121"/>
    <mergeCell ref="H121:I121"/>
    <mergeCell ref="A122:G122"/>
    <mergeCell ref="H122:I122"/>
    <mergeCell ref="B123:I123"/>
    <mergeCell ref="A124:G124"/>
    <mergeCell ref="B118:G118"/>
    <mergeCell ref="H118:I118"/>
    <mergeCell ref="B119:G119"/>
    <mergeCell ref="H119:I119"/>
    <mergeCell ref="B120:G120"/>
    <mergeCell ref="H120:I120"/>
    <mergeCell ref="B112:G112"/>
    <mergeCell ref="B113:G113"/>
    <mergeCell ref="A114:G114"/>
    <mergeCell ref="A115:I115"/>
    <mergeCell ref="A116:I116"/>
    <mergeCell ref="A117:G117"/>
    <mergeCell ref="H117:I117"/>
    <mergeCell ref="A107:G107"/>
    <mergeCell ref="A108:I108"/>
    <mergeCell ref="A109:I109"/>
    <mergeCell ref="A110:G110"/>
    <mergeCell ref="H110:I110"/>
    <mergeCell ref="A111:G111"/>
    <mergeCell ref="A102:I102"/>
    <mergeCell ref="A103:I103"/>
    <mergeCell ref="A104:G104"/>
    <mergeCell ref="H104:I104"/>
    <mergeCell ref="A105:G105"/>
    <mergeCell ref="B106:G106"/>
    <mergeCell ref="B96:G96"/>
    <mergeCell ref="B97:G97"/>
    <mergeCell ref="B98:G98"/>
    <mergeCell ref="B99:G99"/>
    <mergeCell ref="B100:G100"/>
    <mergeCell ref="A101:G101"/>
    <mergeCell ref="A91:I91"/>
    <mergeCell ref="A92:I92"/>
    <mergeCell ref="A93:G93"/>
    <mergeCell ref="H93:I93"/>
    <mergeCell ref="A94:G94"/>
    <mergeCell ref="B95:G95"/>
    <mergeCell ref="B84:G84"/>
    <mergeCell ref="B85:G85"/>
    <mergeCell ref="B86:G86"/>
    <mergeCell ref="B87:G87"/>
    <mergeCell ref="A88:G88"/>
    <mergeCell ref="A90:G90"/>
    <mergeCell ref="A79:I79"/>
    <mergeCell ref="A80:G80"/>
    <mergeCell ref="H80:I80"/>
    <mergeCell ref="A81:G81"/>
    <mergeCell ref="B82:G82"/>
    <mergeCell ref="B83:G83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66:G66"/>
    <mergeCell ref="H66:I66"/>
    <mergeCell ref="B67:G67"/>
    <mergeCell ref="H67:I67"/>
    <mergeCell ref="B68:G68"/>
    <mergeCell ref="H68:I68"/>
    <mergeCell ref="B63:G63"/>
    <mergeCell ref="H63:I63"/>
    <mergeCell ref="B64:G64"/>
    <mergeCell ref="H64:I64"/>
    <mergeCell ref="B65:G65"/>
    <mergeCell ref="H65:I65"/>
    <mergeCell ref="B57:G57"/>
    <mergeCell ref="B58:G58"/>
    <mergeCell ref="A59:G59"/>
    <mergeCell ref="A60:I60"/>
    <mergeCell ref="A61:I61"/>
    <mergeCell ref="A62:G62"/>
    <mergeCell ref="H62:I62"/>
    <mergeCell ref="B51:G51"/>
    <mergeCell ref="B52:G52"/>
    <mergeCell ref="B53:G53"/>
    <mergeCell ref="B54:G54"/>
    <mergeCell ref="B55:G55"/>
    <mergeCell ref="B56:G56"/>
    <mergeCell ref="A46:G46"/>
    <mergeCell ref="A47:I47"/>
    <mergeCell ref="A48:I48"/>
    <mergeCell ref="A49:G49"/>
    <mergeCell ref="H49:I49"/>
    <mergeCell ref="A50:G50"/>
    <mergeCell ref="A41:I41"/>
    <mergeCell ref="A42:G42"/>
    <mergeCell ref="H42:I42"/>
    <mergeCell ref="A43:G43"/>
    <mergeCell ref="B44:G44"/>
    <mergeCell ref="B45:G45"/>
    <mergeCell ref="B37:G37"/>
    <mergeCell ref="H37:I37"/>
    <mergeCell ref="A38:G38"/>
    <mergeCell ref="H38:I38"/>
    <mergeCell ref="A39:I39"/>
    <mergeCell ref="A40:I40"/>
    <mergeCell ref="B34:G34"/>
    <mergeCell ref="H34:I34"/>
    <mergeCell ref="B35:G35"/>
    <mergeCell ref="H35:I35"/>
    <mergeCell ref="B36:G36"/>
    <mergeCell ref="H36:I36"/>
    <mergeCell ref="B31:G31"/>
    <mergeCell ref="H31:I31"/>
    <mergeCell ref="B32:G32"/>
    <mergeCell ref="H32:I32"/>
    <mergeCell ref="B33:G33"/>
    <mergeCell ref="H33:I33"/>
    <mergeCell ref="A27:I27"/>
    <mergeCell ref="A28:I28"/>
    <mergeCell ref="A29:G29"/>
    <mergeCell ref="H29:I29"/>
    <mergeCell ref="B30:G30"/>
    <mergeCell ref="H30:I30"/>
    <mergeCell ref="B25:D25"/>
    <mergeCell ref="E25:G25"/>
    <mergeCell ref="H25:I25"/>
    <mergeCell ref="B26:D26"/>
    <mergeCell ref="E26:G26"/>
    <mergeCell ref="H26:I26"/>
    <mergeCell ref="B22:G22"/>
    <mergeCell ref="H22:I22"/>
    <mergeCell ref="B23:D23"/>
    <mergeCell ref="E23:G23"/>
    <mergeCell ref="H23:I23"/>
    <mergeCell ref="B24:D24"/>
    <mergeCell ref="E24:G24"/>
    <mergeCell ref="H24:I24"/>
    <mergeCell ref="B19:G19"/>
    <mergeCell ref="H19:I19"/>
    <mergeCell ref="B20:G20"/>
    <mergeCell ref="H20:I20"/>
    <mergeCell ref="B21:G21"/>
    <mergeCell ref="H21:I21"/>
    <mergeCell ref="H13:I13"/>
    <mergeCell ref="H14:I14"/>
    <mergeCell ref="H15:I15"/>
    <mergeCell ref="H16:I16"/>
    <mergeCell ref="B18:G18"/>
    <mergeCell ref="H18:I18"/>
    <mergeCell ref="A10:D10"/>
    <mergeCell ref="E10:I10"/>
    <mergeCell ref="A11:D11"/>
    <mergeCell ref="E11:I11"/>
    <mergeCell ref="A12:D12"/>
    <mergeCell ref="E12:I12"/>
    <mergeCell ref="A7:D7"/>
    <mergeCell ref="E7:I7"/>
    <mergeCell ref="A8:D8"/>
    <mergeCell ref="E8:I8"/>
    <mergeCell ref="A9:D9"/>
    <mergeCell ref="E9:I9"/>
    <mergeCell ref="C1:I1"/>
    <mergeCell ref="C2:I2"/>
    <mergeCell ref="C3:I3"/>
    <mergeCell ref="C4:I4"/>
    <mergeCell ref="A5:I5"/>
    <mergeCell ref="A6:D6"/>
    <mergeCell ref="E6:I6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168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169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6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  <c r="J30" s="117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207</v>
      </c>
      <c r="C32" s="213"/>
      <c r="D32" s="213"/>
      <c r="E32" s="213"/>
      <c r="F32" s="213"/>
      <c r="G32" s="214"/>
      <c r="H32" s="263">
        <f>H20*0.4</f>
        <v>648.40000000000009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2307.87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1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192.24557099999998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256.404357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448.64992799999999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1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125">
        <f>H51*($I$46+$H$38)</f>
        <v>551.30398559999992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125">
        <f t="shared" ref="I52:I58" si="0">H52*($I$46+$H$38)</f>
        <v>41.347798919999995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125">
        <f t="shared" si="0"/>
        <v>27.565199279999998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125">
        <f t="shared" si="0"/>
        <v>5.5130398559999998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125">
        <f t="shared" si="0"/>
        <v>68.91299819999999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125">
        <f t="shared" si="0"/>
        <v>16.539119568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24">
        <f t="shared" si="0"/>
        <v>86.234969427551988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125">
        <f t="shared" si="0"/>
        <v>220.52159423999998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1017.9387050915518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6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1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448.64992799999999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1017.9387050915518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2114.3704330915516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1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9.6930539999999983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0.77544431999999996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80.313875999999993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4.4772677999999999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1.6533833622552003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0.14327256960000001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97.056298051855194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4519.2967311434068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1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42.029459599633682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12.654030847201538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0.90385934622868136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14.913679212773243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3.1635077118003845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18.981046270802306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92.645582988439827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1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123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1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92.645582988439827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123"/>
      <c r="I114" s="66">
        <f>SUM(I112:I113)</f>
        <v>92.645582988439827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24.56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>
        <v>489.97</v>
      </c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>
        <v>129.5</v>
      </c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14.05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658.07999999999993</v>
      </c>
      <c r="I122" s="175"/>
    </row>
    <row r="123" spans="1:32" x14ac:dyDescent="0.25">
      <c r="A123" s="122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5270.0223141318465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7.9000000000000008E-3</v>
      </c>
      <c r="I128" s="125">
        <f>H128*$I$124</f>
        <v>41.633176281641589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125">
        <f>H129*($I$128+$I$124)</f>
        <v>53.116554904134887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217.48275053922103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47.407684041247087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296.29802525779428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0.11260000000000001</v>
      </c>
      <c r="I133" s="73">
        <f>SUM(I128:I132)</f>
        <v>655.93819102403882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0.12446592289848657</v>
      </c>
      <c r="I134" s="83">
        <f>H134*SUM($I$124)</f>
        <v>655.93819102403813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2307.87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2114.3704330915516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97.056298051855194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92.645582988439827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658.07999999999993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5270.0223141318465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655.93819102403882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5925.9605051558856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5925.9605051558856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5925.9605051558856</v>
      </c>
      <c r="I150" s="38"/>
    </row>
    <row r="151" spans="1:32" s="1" customFormat="1" x14ac:dyDescent="0.25">
      <c r="F151" s="9" t="s">
        <v>200</v>
      </c>
      <c r="G151" s="36"/>
      <c r="H151" s="37">
        <v>5856.25</v>
      </c>
    </row>
    <row r="152" spans="1:32" s="1" customFormat="1" x14ac:dyDescent="0.25">
      <c r="F152" s="10" t="s">
        <v>199</v>
      </c>
      <c r="G152" s="39"/>
      <c r="H152" s="40">
        <f>H150-H151</f>
        <v>69.710505155885585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6:G146"/>
    <mergeCell ref="H146:I146"/>
    <mergeCell ref="B147:G147"/>
    <mergeCell ref="H147:I147"/>
    <mergeCell ref="B150:D150"/>
    <mergeCell ref="A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7:G137"/>
    <mergeCell ref="H137:I137"/>
    <mergeCell ref="B138:G138"/>
    <mergeCell ref="H138:I138"/>
    <mergeCell ref="B139:G139"/>
    <mergeCell ref="H139:I139"/>
    <mergeCell ref="B130:G130"/>
    <mergeCell ref="B131:G131"/>
    <mergeCell ref="B132:G132"/>
    <mergeCell ref="A133:G133"/>
    <mergeCell ref="A134:G134"/>
    <mergeCell ref="A135:I135"/>
    <mergeCell ref="A125:I125"/>
    <mergeCell ref="A126:G126"/>
    <mergeCell ref="H126:I126"/>
    <mergeCell ref="A127:G127"/>
    <mergeCell ref="B128:G128"/>
    <mergeCell ref="B129:G129"/>
    <mergeCell ref="B121:G121"/>
    <mergeCell ref="H121:I121"/>
    <mergeCell ref="A122:G122"/>
    <mergeCell ref="H122:I122"/>
    <mergeCell ref="B123:I123"/>
    <mergeCell ref="A124:G124"/>
    <mergeCell ref="B118:G118"/>
    <mergeCell ref="H118:I118"/>
    <mergeCell ref="B119:G119"/>
    <mergeCell ref="H119:I119"/>
    <mergeCell ref="B120:G120"/>
    <mergeCell ref="H120:I120"/>
    <mergeCell ref="B112:G112"/>
    <mergeCell ref="B113:G113"/>
    <mergeCell ref="A114:G114"/>
    <mergeCell ref="A115:I115"/>
    <mergeCell ref="A116:I116"/>
    <mergeCell ref="A117:G117"/>
    <mergeCell ref="H117:I117"/>
    <mergeCell ref="A107:G107"/>
    <mergeCell ref="A108:I108"/>
    <mergeCell ref="A109:I109"/>
    <mergeCell ref="A110:G110"/>
    <mergeCell ref="H110:I110"/>
    <mergeCell ref="A111:G111"/>
    <mergeCell ref="A102:I102"/>
    <mergeCell ref="A103:I103"/>
    <mergeCell ref="A104:G104"/>
    <mergeCell ref="H104:I104"/>
    <mergeCell ref="A105:G105"/>
    <mergeCell ref="B106:G106"/>
    <mergeCell ref="B96:G96"/>
    <mergeCell ref="B97:G97"/>
    <mergeCell ref="B98:G98"/>
    <mergeCell ref="B99:G99"/>
    <mergeCell ref="B100:G100"/>
    <mergeCell ref="A101:G101"/>
    <mergeCell ref="A91:I91"/>
    <mergeCell ref="A92:I92"/>
    <mergeCell ref="A93:G93"/>
    <mergeCell ref="H93:I93"/>
    <mergeCell ref="A94:G94"/>
    <mergeCell ref="B95:G95"/>
    <mergeCell ref="B84:G84"/>
    <mergeCell ref="B85:G85"/>
    <mergeCell ref="B86:G86"/>
    <mergeCell ref="B87:G87"/>
    <mergeCell ref="A88:G88"/>
    <mergeCell ref="A90:G90"/>
    <mergeCell ref="A79:I79"/>
    <mergeCell ref="A80:G80"/>
    <mergeCell ref="H80:I80"/>
    <mergeCell ref="A81:G81"/>
    <mergeCell ref="B82:G82"/>
    <mergeCell ref="B83:G83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66:G66"/>
    <mergeCell ref="H66:I66"/>
    <mergeCell ref="B67:G67"/>
    <mergeCell ref="H67:I67"/>
    <mergeCell ref="B68:G68"/>
    <mergeCell ref="H68:I68"/>
    <mergeCell ref="B63:G63"/>
    <mergeCell ref="H63:I63"/>
    <mergeCell ref="B64:G64"/>
    <mergeCell ref="H64:I64"/>
    <mergeCell ref="B65:G65"/>
    <mergeCell ref="H65:I65"/>
    <mergeCell ref="B57:G57"/>
    <mergeCell ref="B58:G58"/>
    <mergeCell ref="A59:G59"/>
    <mergeCell ref="A60:I60"/>
    <mergeCell ref="A61:I61"/>
    <mergeCell ref="A62:G62"/>
    <mergeCell ref="H62:I62"/>
    <mergeCell ref="B51:G51"/>
    <mergeCell ref="B52:G52"/>
    <mergeCell ref="B53:G53"/>
    <mergeCell ref="B54:G54"/>
    <mergeCell ref="B55:G55"/>
    <mergeCell ref="B56:G56"/>
    <mergeCell ref="A46:G46"/>
    <mergeCell ref="A47:I47"/>
    <mergeCell ref="A48:I48"/>
    <mergeCell ref="A49:G49"/>
    <mergeCell ref="H49:I49"/>
    <mergeCell ref="A50:G50"/>
    <mergeCell ref="A41:I41"/>
    <mergeCell ref="A42:G42"/>
    <mergeCell ref="H42:I42"/>
    <mergeCell ref="A43:G43"/>
    <mergeCell ref="B44:G44"/>
    <mergeCell ref="B45:G45"/>
    <mergeCell ref="B37:G37"/>
    <mergeCell ref="H37:I37"/>
    <mergeCell ref="A38:G38"/>
    <mergeCell ref="H38:I38"/>
    <mergeCell ref="A39:I39"/>
    <mergeCell ref="A40:I40"/>
    <mergeCell ref="B34:G34"/>
    <mergeCell ref="H34:I34"/>
    <mergeCell ref="B35:G35"/>
    <mergeCell ref="H35:I35"/>
    <mergeCell ref="B36:G36"/>
    <mergeCell ref="H36:I36"/>
    <mergeCell ref="B31:G31"/>
    <mergeCell ref="H31:I31"/>
    <mergeCell ref="B32:G32"/>
    <mergeCell ref="H32:I32"/>
    <mergeCell ref="B33:G33"/>
    <mergeCell ref="H33:I33"/>
    <mergeCell ref="A27:I27"/>
    <mergeCell ref="A28:I28"/>
    <mergeCell ref="A29:G29"/>
    <mergeCell ref="H29:I29"/>
    <mergeCell ref="B30:G30"/>
    <mergeCell ref="H30:I30"/>
    <mergeCell ref="B25:D25"/>
    <mergeCell ref="E25:G25"/>
    <mergeCell ref="H25:I25"/>
    <mergeCell ref="B26:D26"/>
    <mergeCell ref="E26:G26"/>
    <mergeCell ref="H26:I26"/>
    <mergeCell ref="B22:G22"/>
    <mergeCell ref="H22:I22"/>
    <mergeCell ref="B23:D23"/>
    <mergeCell ref="E23:G23"/>
    <mergeCell ref="H23:I23"/>
    <mergeCell ref="B24:D24"/>
    <mergeCell ref="E24:G24"/>
    <mergeCell ref="H24:I24"/>
    <mergeCell ref="B19:G19"/>
    <mergeCell ref="H19:I19"/>
    <mergeCell ref="B20:G20"/>
    <mergeCell ref="H20:I20"/>
    <mergeCell ref="B21:G21"/>
    <mergeCell ref="H21:I21"/>
    <mergeCell ref="H13:I13"/>
    <mergeCell ref="H14:I14"/>
    <mergeCell ref="H15:I15"/>
    <mergeCell ref="H16:I16"/>
    <mergeCell ref="B18:G18"/>
    <mergeCell ref="H18:I18"/>
    <mergeCell ref="A10:D10"/>
    <mergeCell ref="E10:I10"/>
    <mergeCell ref="A11:D11"/>
    <mergeCell ref="E11:I11"/>
    <mergeCell ref="A12:D12"/>
    <mergeCell ref="E12:I12"/>
    <mergeCell ref="A7:D7"/>
    <mergeCell ref="E7:I7"/>
    <mergeCell ref="A8:D8"/>
    <mergeCell ref="E8:I8"/>
    <mergeCell ref="A9:D9"/>
    <mergeCell ref="E9:I9"/>
    <mergeCell ref="C1:I1"/>
    <mergeCell ref="C2:I2"/>
    <mergeCell ref="C3:I3"/>
    <mergeCell ref="C4:I4"/>
    <mergeCell ref="A5:I5"/>
    <mergeCell ref="A6:D6"/>
    <mergeCell ref="E6:I6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abSelected="1" topLeftCell="A58" zoomScaleNormal="100" workbookViewId="0">
      <selection activeCell="K73" sqref="K73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173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172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1659.47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184.36711700000001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396.41419360000003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29.73106452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19.82070968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3.9641419359999999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49.551774200000004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11.892425808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158.56567744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1702.3298633469119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3.2193718000000002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1.1888624957912004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0.10301989760000001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69.788166113391213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3431.588029460303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31.913768673980815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9.6084464824888478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0.68631760589206059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11.324240497219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2.402111620622212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1.3899999999999999E-2</v>
      </c>
      <c r="I100" s="59">
        <f>H100*I90</f>
        <v>47.699073609498207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3.0199999999999998E-2</v>
      </c>
      <c r="I101" s="60">
        <f>SUM(I95:I100)</f>
        <v>103.63395848970114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3.0199999999999998E-2</v>
      </c>
      <c r="I112" s="65">
        <f>I101</f>
        <v>103.63395848970114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103.63395848970114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53.43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57.3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3592.5219879500041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5.0000000000000001E-3</v>
      </c>
      <c r="I128" s="95">
        <f>H128*$I$124</f>
        <v>17.962609939750021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5.0000000000000001E-3</v>
      </c>
      <c r="I129" s="95">
        <f>H129*($I$128+$I$124)</f>
        <v>18.052422989448772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147.09743584034769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32.06483615048451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200.40522594052817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0.10470000000000002</v>
      </c>
      <c r="I133" s="73">
        <f>SUM(I128:I132)</f>
        <v>415.58253086055913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0.11567988512095417</v>
      </c>
      <c r="I134" s="83">
        <f>H134*SUM($I$124)</f>
        <v>415.58253086055839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1659.47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1702.3298633469119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69.788166113391213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103.63395848970114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57.3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3592.5219879500041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415.58253086055913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4008.1045188105631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4008.1045188105631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4008.1045188105631</v>
      </c>
      <c r="I150" s="38"/>
    </row>
    <row r="151" spans="1:32" s="1" customFormat="1" x14ac:dyDescent="0.25">
      <c r="F151" s="9" t="s">
        <v>198</v>
      </c>
      <c r="G151" s="36"/>
      <c r="H151" s="37">
        <v>3938.28</v>
      </c>
    </row>
    <row r="152" spans="1:32" s="1" customFormat="1" x14ac:dyDescent="0.25">
      <c r="F152" s="10" t="s">
        <v>199</v>
      </c>
      <c r="G152" s="39"/>
      <c r="H152" s="40">
        <f>H150-H151</f>
        <v>69.82451881056295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174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175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30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2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  <c r="J30" s="117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7" t="s">
        <v>1</v>
      </c>
      <c r="B32" s="258" t="s">
        <v>211</v>
      </c>
      <c r="C32" s="259"/>
      <c r="D32" s="259"/>
      <c r="E32" s="259"/>
      <c r="F32" s="259"/>
      <c r="G32" s="260"/>
      <c r="H32" s="261">
        <f>20%*H20</f>
        <v>324.20000000000005</v>
      </c>
      <c r="I32" s="262"/>
      <c r="J32" s="117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1983.67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165.239711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220.38573700000001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385.62544800000001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9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9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9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473.8590896</v>
      </c>
    </row>
    <row r="52" spans="1:9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35.539431719999996</v>
      </c>
    </row>
    <row r="53" spans="1:9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23.692954479999997</v>
      </c>
    </row>
    <row r="54" spans="1:9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4.7385908959999998</v>
      </c>
    </row>
    <row r="55" spans="1:9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59.232386200000001</v>
      </c>
    </row>
    <row r="56" spans="1:9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14.215772687999999</v>
      </c>
    </row>
    <row r="57" spans="1:9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74.121038795231996</v>
      </c>
    </row>
    <row r="58" spans="1:9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189.54363583999998</v>
      </c>
    </row>
    <row r="59" spans="1:9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874.942900219232</v>
      </c>
    </row>
    <row r="60" spans="1:9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9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9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9" s="2" customFormat="1" x14ac:dyDescent="0.25">
      <c r="A63" s="54" t="s">
        <v>0</v>
      </c>
      <c r="B63" s="218" t="s">
        <v>8</v>
      </c>
      <c r="C63" s="218"/>
      <c r="D63" s="218"/>
      <c r="E63" s="218"/>
      <c r="F63" s="218"/>
      <c r="G63" s="218"/>
      <c r="H63" s="241">
        <f>$H$24*$E$24-$B$24*$H$21</f>
        <v>20.431799999999996</v>
      </c>
      <c r="I63" s="242"/>
    </row>
    <row r="64" spans="1:9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591.78179999999998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385.62544800000001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874.942900219232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591.78179999999998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1852.3501482192321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8.3314140000000005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0.66651311999999996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69.031716000000003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3.8483198000000005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1.4211229290232004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0.1231462336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83.422232082623196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3919.4423803018553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36.450814136807253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10.974438664845195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0.78388847606037115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12.934159854996123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2.7436096662112988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1.3899999999999999E-2</v>
      </c>
      <c r="I100" s="59">
        <f>H100*I90</f>
        <v>54.480249086195784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3.0199999999999998E-2</v>
      </c>
      <c r="I101" s="60">
        <f>SUM(I95:I100)</f>
        <v>118.36715988511602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5">
        <f>H38/220*1.5*15</f>
        <v>202.87534090909094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202.87534090909094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3.0199999999999998E-2</v>
      </c>
      <c r="I112" s="65">
        <f>I101</f>
        <v>118.36715988511602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202.87534090909094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321.24250079420699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26.36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28.93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55.29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4295.9748810960618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0.01</v>
      </c>
      <c r="I128" s="95">
        <f>H128*$I$124</f>
        <v>42.959748810960619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5">
        <f>H129*($I$128+$I$124)</f>
        <v>43.389346299070219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177.65524127555904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38.725938152710413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242.03711345444009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0.11470000000000001</v>
      </c>
      <c r="I133" s="73">
        <f>SUM(I128:I132)</f>
        <v>544.7673879927404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0.12680879266541489</v>
      </c>
      <c r="I134" s="83">
        <f>H134*SUM($I$124)</f>
        <v>544.76738799274085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1983.67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1852.3501482192321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83.422232082623196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321.24250079420699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55.29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4295.9748810960627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544.7673879927404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4840.7422690888034</v>
      </c>
      <c r="I145" s="152"/>
      <c r="J145" s="2" t="s">
        <v>201</v>
      </c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2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$H$145*$H$146+0.01</f>
        <v>9681.494538177607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4840.7422690888034</v>
      </c>
      <c r="I150" s="38"/>
    </row>
    <row r="151" spans="1:32" s="1" customFormat="1" x14ac:dyDescent="0.25">
      <c r="F151" s="9" t="s">
        <v>200</v>
      </c>
      <c r="G151" s="36"/>
      <c r="H151" s="37">
        <v>4770.22</v>
      </c>
    </row>
    <row r="152" spans="1:32" s="1" customFormat="1" x14ac:dyDescent="0.25">
      <c r="F152" s="10" t="s">
        <v>199</v>
      </c>
      <c r="G152" s="39"/>
      <c r="H152" s="40">
        <f>H150-H151</f>
        <v>70.522269088803114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7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6.5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6.5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177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176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1820.65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1820.65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7" t="s">
        <v>1</v>
      </c>
      <c r="B32" s="258" t="s">
        <v>211</v>
      </c>
      <c r="C32" s="259"/>
      <c r="D32" s="259"/>
      <c r="E32" s="259"/>
      <c r="F32" s="259"/>
      <c r="G32" s="260"/>
      <c r="H32" s="261">
        <f>20%*H20</f>
        <v>324.20000000000005</v>
      </c>
      <c r="I32" s="262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2144.8500000000004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178.66600500000004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238.29283500000005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416.95884000000012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512.3617680000001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38.427132600000007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25.618088400000005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5.1236176800000015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64.045221000000012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15.370853040000004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80.143627750560015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204.94470720000004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946.03501567056026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66.760999999999996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638.11099999999999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416.95884000000012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946.03501567056026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638.11099999999999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2001.1048556705605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9.0083700000000011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0.72066960000000013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74.640780000000007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4.1610090000000008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1.5365940475560007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0.13315228800000004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90.20057493555602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4236.1554306061171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39.396245504636887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11.861235205697128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0.84723108612122344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13.979312921000187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2.9653088014242819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1.3899999999999999E-2</v>
      </c>
      <c r="I100" s="59">
        <f>H100*I90</f>
        <v>58.882560485425024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3.0199999999999998E-2</v>
      </c>
      <c r="I101" s="60">
        <f>SUM(I95:I100)</f>
        <v>127.93189400430475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5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3.0199999999999998E-2</v>
      </c>
      <c r="I112" s="65">
        <f>I101</f>
        <v>127.93189400430475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127.93189400430475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4396.047324610422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0.01</v>
      </c>
      <c r="I128" s="95">
        <f>H128*$I$124</f>
        <v>43.960473246104222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5">
        <f>H129*($I$128+$I$124)</f>
        <v>44.400077978565257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181.7936253652357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39.62803822675437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247.67523891721484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0.11470000000000001</v>
      </c>
      <c r="I133" s="73">
        <f>SUM(I128:I132)</f>
        <v>557.45745373387444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0.12680879266541489</v>
      </c>
      <c r="I134" s="83">
        <f>H134*SUM($I$124)</f>
        <v>557.4574537338749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2144.8500000000004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2001.1048556705605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90.20057493555602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127.93189400430475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4396.047324610422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557.45745373387444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4953.5047783442969</v>
      </c>
      <c r="I145" s="152"/>
    </row>
    <row r="146" spans="1:32" ht="16.5" thickBot="1" x14ac:dyDescent="0.3">
      <c r="A146" s="118" t="s">
        <v>32</v>
      </c>
      <c r="B146" s="139" t="s">
        <v>136</v>
      </c>
      <c r="C146" s="139"/>
      <c r="D146" s="139"/>
      <c r="E146" s="139"/>
      <c r="F146" s="139"/>
      <c r="G146" s="139"/>
      <c r="H146" s="309">
        <v>1</v>
      </c>
      <c r="I146" s="310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4953.5047783442969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4953.5047783442969</v>
      </c>
      <c r="I150" s="38"/>
    </row>
    <row r="151" spans="1:32" s="1" customFormat="1" x14ac:dyDescent="0.25">
      <c r="F151" s="9" t="s">
        <v>200</v>
      </c>
      <c r="G151" s="36"/>
      <c r="H151" s="37">
        <v>4882.9799999999996</v>
      </c>
    </row>
    <row r="152" spans="1:32" s="1" customFormat="1" x14ac:dyDescent="0.25">
      <c r="F152" s="10" t="s">
        <v>199</v>
      </c>
      <c r="G152" s="39"/>
      <c r="H152" s="40">
        <f>H150-H151</f>
        <v>70.524778344297374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7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178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179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3503.79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3503.79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3503.79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291.86570699999999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389.27106900000001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681.13677600000005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836.98535520000007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62.773901639999998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41.849267760000004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8.3698535520000004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104.62316940000001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25.109560656000003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130.921249260384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334.79414208000003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1545.4264995483841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v>0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571.35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681.13677600000005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1545.4264995483841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571.35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2797.9132755483838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14.715917999999999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1.17727344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121.93189199999999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6.7973526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2.5101535575384006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0.21751528319999999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147.35010488073837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6449.0533804291226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59.976196437990836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18.057349465201543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1.2898106760858246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21.281876155416104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4.5143373663003858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1.3899999999999999E-2</v>
      </c>
      <c r="I100" s="59">
        <f>H100*I90</f>
        <v>89.641841987964796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3.0199999999999998E-2</v>
      </c>
      <c r="I101" s="60">
        <f>SUM(I95:I100)</f>
        <v>194.76141208895947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3.0199999999999998E-2</v>
      </c>
      <c r="I112" s="65">
        <f>I101</f>
        <v>194.76141208895947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194.76141208895947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36.69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40.559999999999995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6684.3747925180824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6">
        <v>0.01</v>
      </c>
      <c r="I128" s="95">
        <f>H128*$I$124</f>
        <v>66.843747925180821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6">
        <v>0.01</v>
      </c>
      <c r="I129" s="95">
        <f>H129*($I$128+$I$124)</f>
        <v>67.512185404432628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6">
        <v>3.6700000000000003E-2</v>
      </c>
      <c r="I130" s="72">
        <f>(SUM($I$124+$I$128+$I$129)*H130)/(100%-(SUM($H$130:$H$132)))</f>
        <v>276.42485103127194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7">
        <v>8.0000000000000002E-3</v>
      </c>
      <c r="I131" s="72">
        <f>(SUM($I$124+$I$128+$I$129)*H131)/(100%-(SUM($H$130:$H$132)))</f>
        <v>60.256098317443467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8">
        <v>0.05</v>
      </c>
      <c r="I132" s="72">
        <f>(SUM($I$124+$I$128+$I$129)*H132)/(100%-(SUM($H$130:$H$132)))</f>
        <v>376.60061448402166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0.11470000000000001</v>
      </c>
      <c r="I133" s="73">
        <f>SUM(I128:I132)</f>
        <v>847.63749716235043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0.12680879266541489</v>
      </c>
      <c r="I134" s="83">
        <f>H134*SUM($I$124)</f>
        <v>847.63749716235122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3503.79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2797.9132755483838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147.35010488073837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194.76141208895947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40.559999999999995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6684.3747925180814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847.63749716235043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7532.0122896804314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7532.0122896804314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7532.0122896804314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7461.49</v>
      </c>
    </row>
    <row r="152" spans="1:32" s="1" customFormat="1" x14ac:dyDescent="0.25">
      <c r="F152" s="10" t="s">
        <v>199</v>
      </c>
      <c r="G152" s="39"/>
      <c r="H152" s="40">
        <f>H150-H151</f>
        <v>70.522289680431641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8" zoomScale="90" zoomScaleNormal="9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180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181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2403.86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2403.86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2403.86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6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200.24153800000002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267.06884600000001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467.310384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6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7">
        <f>H51*($I$46+$H$38)</f>
        <v>574.23407680000003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7">
        <f t="shared" ref="I52:I58" si="0">H52*($I$46+$H$38)</f>
        <v>43.067555759999998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7">
        <f t="shared" si="0"/>
        <v>28.711703840000002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7">
        <f t="shared" si="0"/>
        <v>5.742340768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7">
        <f t="shared" si="0"/>
        <v>71.779259600000003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7">
        <f t="shared" si="0"/>
        <v>17.227022304000002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89.821694293055998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7">
        <f t="shared" si="0"/>
        <v>229.69363072000002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1060.2772840850562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31.768399999999986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603.11839999999995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6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467.310384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1060.2772840850562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603.11839999999995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2130.7060680850559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6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10.096212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0.80769696000000002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83.654327999999992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4.6634884000000003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1.7221516503056005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0.14923162880000002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101.09310863910559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4635.6591767241616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43.111630343534699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12.979845694827652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0.92713183534483234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15.297675283189733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3.2449614237069131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19.469768542241479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95.031013122845309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6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6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95.031013122845309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6"/>
      <c r="I114" s="66">
        <f>SUM(I112:I113)</f>
        <v>95.031013122845309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9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4762.6501898470069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9.4000000000000004E-3</v>
      </c>
      <c r="I128" s="97">
        <f>H128*$I$124</f>
        <v>44.768911784561865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7">
        <f>H129*($I$128+$I$124)</f>
        <v>48.074191016315694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196.83707482622049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42.907264267296014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268.17040167060009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0.11410000000000001</v>
      </c>
      <c r="I133" s="73">
        <f>SUM(I128:I132)</f>
        <v>600.75784356499412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0.12613940130343537</v>
      </c>
      <c r="I134" s="83">
        <f>H134*SUM($I$124)</f>
        <v>600.75784356499423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2403.86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2130.7060680850559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101.09310863910559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95.031013122845309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4762.6501898470069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600.75784356499412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5363.4080334120008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5363.4080334120008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5363.4080334120008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5293.59</v>
      </c>
    </row>
    <row r="152" spans="1:32" s="1" customFormat="1" x14ac:dyDescent="0.25">
      <c r="F152" s="10" t="s">
        <v>199</v>
      </c>
      <c r="G152" s="39"/>
      <c r="H152" s="40">
        <f>H150-H151</f>
        <v>69.818033412000659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5" zoomScale="90" zoomScaleNormal="9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183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182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2942.18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2942.18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2942.18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6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245.08359399999998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326.87619799999999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571.95979199999999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6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7">
        <f>H51*($I$46+$H$38)</f>
        <v>702.82795840000006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7">
        <f t="shared" ref="I52:I58" si="0">H52*($I$46+$H$38)</f>
        <v>52.712096879999997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7">
        <f t="shared" si="0"/>
        <v>35.141397920000003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7">
        <f t="shared" si="0"/>
        <v>7.0282795839999999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7">
        <f t="shared" si="0"/>
        <v>87.853494800000007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7">
        <f t="shared" si="0"/>
        <v>21.084838752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109.936349252928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7">
        <f t="shared" si="0"/>
        <v>281.13118336000002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1297.7155989489281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-0.53079999999997085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570.81920000000002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6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571.95979199999999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1297.7155989489281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570.81920000000002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2440.4945909489279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6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12.357155999999998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0.98857247999999986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102.38786399999999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5.7078291999999999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2.1078099982928005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0.18265053440000001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123.7318822126928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5506.4064731616199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51.20958020040306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15.417938124852535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1.101281294632324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18.171141361433346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3.8544845312131337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23.126907187278803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112.8813326998132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6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6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112.8813326998132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6"/>
      <c r="I114" s="66">
        <f>SUM(I112:I113)</f>
        <v>112.8813326998132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9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5651.2478058614333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9.4000000000000004E-3</v>
      </c>
      <c r="I128" s="97">
        <f>H128*$I$124</f>
        <v>53.121729375097473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7">
        <f>H129*($I$128+$I$124)</f>
        <v>57.043695352365312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233.5622065200624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50.912742565681178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318.20464103550734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0.11410000000000001</v>
      </c>
      <c r="I133" s="73">
        <f>SUM(I128:I132)</f>
        <v>712.84501484871373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0.12613940130343537</v>
      </c>
      <c r="I134" s="83">
        <f>H134*SUM($I$124)</f>
        <v>712.84501484871396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2942.18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2440.4945909489279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123.7318822126928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112.8813326998132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5651.2478058614333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712.84501484871373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6364.092820710147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6364.092820710147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6364.092820710147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6294.28</v>
      </c>
    </row>
    <row r="152" spans="1:32" s="1" customFormat="1" x14ac:dyDescent="0.25">
      <c r="F152" s="10" t="s">
        <v>199</v>
      </c>
      <c r="G152" s="39"/>
      <c r="H152" s="40">
        <f>H150-H151</f>
        <v>69.812820710147207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8" zoomScale="90" zoomScaleNormal="90" workbookViewId="0">
      <selection activeCell="J15" sqref="J15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185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184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1820.65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1820.65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1820.65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6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151.660145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202.27421500000003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353.93436000000003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6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7">
        <f>H51*($I$46+$H$38)</f>
        <v>434.91687200000007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7">
        <f t="shared" ref="I52:I58" si="0">H52*($I$46+$H$38)</f>
        <v>32.618765400000001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7">
        <f t="shared" si="0"/>
        <v>21.745843600000004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7">
        <f t="shared" si="0"/>
        <v>4.3491687200000007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7">
        <f t="shared" si="0"/>
        <v>54.364609000000009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7">
        <f t="shared" si="0"/>
        <v>13.047506160000003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68.029697118240009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7">
        <f t="shared" si="0"/>
        <v>173.96674880000003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803.03921079824011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66.760999999999996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11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11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11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11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11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638.11099999999999</v>
      </c>
      <c r="I69" s="175"/>
    </row>
    <row r="70" spans="1:11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11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11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11" x14ac:dyDescent="0.25">
      <c r="A73" s="210" t="s">
        <v>45</v>
      </c>
      <c r="B73" s="211"/>
      <c r="C73" s="211"/>
      <c r="D73" s="211"/>
      <c r="E73" s="211"/>
      <c r="F73" s="211"/>
      <c r="G73" s="211"/>
      <c r="H73" s="96" t="s">
        <v>9</v>
      </c>
      <c r="I73" s="58" t="s">
        <v>24</v>
      </c>
    </row>
    <row r="74" spans="1:11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353.93436000000003</v>
      </c>
    </row>
    <row r="75" spans="1:11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803.03921079824011</v>
      </c>
    </row>
    <row r="76" spans="1:11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638.11099999999999</v>
      </c>
    </row>
    <row r="77" spans="1:11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1795.0845707982403</v>
      </c>
    </row>
    <row r="78" spans="1:11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11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  <c r="K79" s="104" t="s">
        <v>191</v>
      </c>
    </row>
    <row r="80" spans="1:11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6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7.6467299999999998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0.61173840000000002</v>
      </c>
    </row>
    <row r="84" spans="1:32" s="2" customFormat="1" x14ac:dyDescent="0.25">
      <c r="A84" s="54" t="s">
        <v>3</v>
      </c>
      <c r="B84" s="218" t="s">
        <v>69</v>
      </c>
      <c r="C84" s="218"/>
      <c r="D84" s="218"/>
      <c r="E84" s="218"/>
      <c r="F84" s="218"/>
      <c r="G84" s="218"/>
      <c r="H84" s="120">
        <v>3.4799999999999998E-2</v>
      </c>
      <c r="I84" s="64">
        <f t="shared" si="1"/>
        <v>63.358620000000002</v>
      </c>
      <c r="K84" s="2" t="s">
        <v>194</v>
      </c>
    </row>
    <row r="85" spans="1:32" s="2" customFormat="1" x14ac:dyDescent="0.25">
      <c r="A85" s="54" t="s">
        <v>5</v>
      </c>
      <c r="B85" s="218" t="s">
        <v>26</v>
      </c>
      <c r="C85" s="218"/>
      <c r="D85" s="218"/>
      <c r="E85" s="218"/>
      <c r="F85" s="218"/>
      <c r="G85" s="218"/>
      <c r="H85" s="121">
        <v>1.9400000000000001E-3</v>
      </c>
      <c r="I85" s="64">
        <f t="shared" si="1"/>
        <v>3.5320610000000006</v>
      </c>
    </row>
    <row r="86" spans="1:32" s="2" customFormat="1" x14ac:dyDescent="0.25">
      <c r="A86" s="54" t="s">
        <v>27</v>
      </c>
      <c r="B86" s="311" t="s">
        <v>87</v>
      </c>
      <c r="C86" s="311"/>
      <c r="D86" s="311"/>
      <c r="E86" s="311"/>
      <c r="F86" s="311"/>
      <c r="G86" s="311"/>
      <c r="H86" s="120">
        <f>H85*H59</f>
        <v>7.1641096000000018E-4</v>
      </c>
      <c r="I86" s="64">
        <f t="shared" si="1"/>
        <v>1.3043336143240003</v>
      </c>
    </row>
    <row r="87" spans="1:32" s="2" customFormat="1" x14ac:dyDescent="0.25">
      <c r="A87" s="54" t="s">
        <v>28</v>
      </c>
      <c r="B87" s="218" t="s">
        <v>60</v>
      </c>
      <c r="C87" s="218"/>
      <c r="D87" s="218"/>
      <c r="E87" s="218"/>
      <c r="F87" s="218"/>
      <c r="G87" s="218"/>
      <c r="H87" s="121">
        <f>H85*0.08*0.4</f>
        <v>6.2080000000000002E-5</v>
      </c>
      <c r="I87" s="64">
        <f t="shared" si="1"/>
        <v>0.11302595200000001</v>
      </c>
      <c r="K87" s="2" t="s">
        <v>194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76.566508966323994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3692.3010797645643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0">
        <v>5.5999999999999999E-3</v>
      </c>
      <c r="I95" s="59">
        <f>H95*I90</f>
        <v>20.67688604668156</v>
      </c>
      <c r="J95" s="2"/>
      <c r="K95" s="104" t="s">
        <v>193</v>
      </c>
      <c r="L95" s="104"/>
      <c r="M95" s="10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0">
        <v>2.8E-3</v>
      </c>
      <c r="I96" s="59">
        <f>H96*I90</f>
        <v>10.33844302334078</v>
      </c>
      <c r="K96" s="2" t="s">
        <v>192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0">
        <v>2.0000000000000001E-4</v>
      </c>
      <c r="I97" s="59">
        <f>H97*I90</f>
        <v>0.73846021595291289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0">
        <v>3.3E-3</v>
      </c>
      <c r="I98" s="59">
        <f>H98*I90</f>
        <v>12.184593563223062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0">
        <v>6.9999999999999999E-4</v>
      </c>
      <c r="I99" s="59">
        <f>H99*I90</f>
        <v>2.584610755835195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0">
        <v>4.1999999999999997E-3</v>
      </c>
      <c r="I100" s="59">
        <f>H100*I90</f>
        <v>15.50766453501117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1.6799999999999999E-2</v>
      </c>
      <c r="I101" s="60">
        <f>SUM(I95:I100)</f>
        <v>62.030658140044679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6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6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1.6799999999999999E-2</v>
      </c>
      <c r="I112" s="65">
        <f>I101</f>
        <v>62.030658140044679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6"/>
      <c r="I114" s="66">
        <f>SUM(I112:I113)</f>
        <v>62.030658140044679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/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/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0</v>
      </c>
      <c r="I122" s="175"/>
    </row>
    <row r="123" spans="1:32" x14ac:dyDescent="0.25">
      <c r="A123" s="9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3754.3317379046089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  <c r="K125" s="104" t="s">
        <v>191</v>
      </c>
      <c r="L125" s="104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0.01</v>
      </c>
      <c r="I128" s="97">
        <f>H128*$I$124</f>
        <v>37.543317379046087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1.5699999999999999E-2</v>
      </c>
      <c r="I129" s="97">
        <f>H129*($I$128+$I$124)</f>
        <v>59.532438367953375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156.13239259584012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34.034309012717188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212.71443132948244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0.12040000000000001</v>
      </c>
      <c r="I133" s="73">
        <f>SUM(I128:I132)</f>
        <v>499.95688868503919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0.13316801060421968</v>
      </c>
      <c r="I134" s="83">
        <f>H134*SUM($I$124)</f>
        <v>499.95688868503947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1820.65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1795.0845707982403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76.566508966323994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62.030658140044679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0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3754.3317379046089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499.95688868503919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4254.2886265896477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4254.2886265896477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4254.2886265896477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4184.29</v>
      </c>
    </row>
    <row r="152" spans="1:32" s="1" customFormat="1" x14ac:dyDescent="0.25">
      <c r="F152" s="10" t="s">
        <v>199</v>
      </c>
      <c r="G152" s="39"/>
      <c r="H152" s="40">
        <f>H150-H151</f>
        <v>69.998626589647756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40" fitToHeight="0" orientation="portrait" r:id="rId1"/>
  <headerFooter>
    <oddHeader>&amp;F</oddHeader>
    <oddFooter>&amp;A&amp;RPágina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70" zoomScale="90" zoomScaleNormal="90" workbookViewId="0">
      <selection activeCell="J15" sqref="J15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1.14062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187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186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6694.7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6694.7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6694.7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6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557.66850999999997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743.78116999999997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1301.4496799999999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6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7">
        <f>H51*($I$46+$H$38)</f>
        <v>1599.229936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7">
        <f t="shared" ref="I52:I58" si="0">H52*($I$46+$H$38)</f>
        <v>119.94224519999999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7">
        <f t="shared" si="0"/>
        <v>79.961496799999992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7">
        <f t="shared" si="0"/>
        <v>15.992299359999999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7">
        <f t="shared" si="0"/>
        <v>199.90374199999999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7">
        <f t="shared" si="0"/>
        <v>47.976898079999998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250.15154658911999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7">
        <f t="shared" si="0"/>
        <v>639.69197439999994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2952.8501384291194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v>0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s="2" customFormat="1" x14ac:dyDescent="0.25">
      <c r="A68" s="54" t="s">
        <v>28</v>
      </c>
      <c r="B68" s="218" t="s">
        <v>66</v>
      </c>
      <c r="C68" s="218"/>
      <c r="D68" s="218"/>
      <c r="E68" s="218"/>
      <c r="F68" s="218"/>
      <c r="G68" s="218"/>
      <c r="H68" s="307"/>
      <c r="I68" s="308"/>
    </row>
    <row r="69" spans="1:9" s="2" customFormat="1" x14ac:dyDescent="0.25">
      <c r="A69" s="312" t="s">
        <v>62</v>
      </c>
      <c r="B69" s="313"/>
      <c r="C69" s="313"/>
      <c r="D69" s="313"/>
      <c r="E69" s="313"/>
      <c r="F69" s="313"/>
      <c r="G69" s="313"/>
      <c r="H69" s="314">
        <f>SUM(H63:I68)</f>
        <v>571.35</v>
      </c>
      <c r="I69" s="31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6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1301.4496799999999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2952.8501384291194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571.35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4825.6498184291195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6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28.117739999999998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2.0084099999999996</v>
      </c>
    </row>
    <row r="84" spans="1:32" s="2" customFormat="1" x14ac:dyDescent="0.25">
      <c r="A84" s="54" t="s">
        <v>3</v>
      </c>
      <c r="B84" s="218" t="s">
        <v>69</v>
      </c>
      <c r="C84" s="218"/>
      <c r="D84" s="218"/>
      <c r="E84" s="218"/>
      <c r="F84" s="218"/>
      <c r="G84" s="218"/>
      <c r="H84" s="120">
        <v>3.4799999999999998E-2</v>
      </c>
      <c r="I84" s="64">
        <f t="shared" si="1"/>
        <v>232.97555999999997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12.987718000000001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4.7961564539120012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0.41560697600000002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281.30119142991197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11801.651009859032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109.75535439168898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33.044622827605288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2.3603302019718062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38.945448332534802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8.2611557069013219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49.566934241407928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241.93384570211012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6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6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241.93384570211012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6"/>
      <c r="I114" s="66">
        <f>SUM(I112:I113)</f>
        <v>241.93384570211012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9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12075.54485556114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00">
        <v>9.4900000000000002E-3</v>
      </c>
      <c r="I128" s="97">
        <f>H128*$I$124</f>
        <v>114.59692067927523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6">
        <v>0.01</v>
      </c>
      <c r="I129" s="97">
        <f>H129*($I$128+$I$124)</f>
        <v>121.90141776240417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6">
        <v>3.6700000000000003E-2</v>
      </c>
      <c r="I130" s="72">
        <f>(SUM($I$124+$I$128+$I$129)*H130)/(100%-(SUM($H$130:$H$132)))</f>
        <v>499.11850791991998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7">
        <v>8.0000000000000002E-3</v>
      </c>
      <c r="I131" s="72">
        <f>(SUM($I$124+$I$128+$I$129)*H131)/(100%-(SUM($H$130:$H$132)))</f>
        <v>108.79967475093623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8">
        <v>0.05</v>
      </c>
      <c r="I132" s="72">
        <f>(SUM($I$124+$I$128+$I$129)*H132)/(100%-(SUM($H$130:$H$132)))</f>
        <v>679.99796719335154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0.11419</v>
      </c>
      <c r="I133" s="73">
        <f>SUM(I128:I132)</f>
        <v>1524.4144883058871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0.12623981000773221</v>
      </c>
      <c r="I134" s="83">
        <f>H134*SUM($I$124)</f>
        <v>1524.4144883058864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6694.7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4825.6498184291195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281.30119142991197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241.93384570211012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12075.54485556114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1524.4144883058871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13599.959343867027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13599.959343867027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13599.959343867027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13530.14</v>
      </c>
    </row>
    <row r="152" spans="1:32" s="1" customFormat="1" x14ac:dyDescent="0.25">
      <c r="F152" s="10" t="s">
        <v>199</v>
      </c>
      <c r="G152" s="39"/>
      <c r="H152" s="40">
        <f>H150-H151</f>
        <v>69.819343867027783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141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128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1820.65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30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2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1820.65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1820.65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151.660145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202.27421500000003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353.93436000000003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67">
        <f>H51*($I$46+$H$38)</f>
        <v>434.91687200000007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67">
        <f t="shared" ref="I52:I58" si="0">H52*($I$46+$H$38)</f>
        <v>32.618765400000001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67">
        <f t="shared" si="0"/>
        <v>21.745843600000004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67">
        <f t="shared" si="0"/>
        <v>4.3491687200000007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67">
        <f t="shared" si="0"/>
        <v>54.364609000000009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67">
        <f t="shared" si="0"/>
        <v>13.047506160000003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68.029697118240009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67">
        <f t="shared" si="0"/>
        <v>173.96674880000003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803.03921079824011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10.760999999999996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x14ac:dyDescent="0.25">
      <c r="A65" s="56" t="s">
        <v>3</v>
      </c>
      <c r="B65" s="218" t="s">
        <v>57</v>
      </c>
      <c r="C65" s="218"/>
      <c r="D65" s="218"/>
      <c r="E65" s="218"/>
      <c r="F65" s="218"/>
      <c r="G65" s="218"/>
      <c r="H65" s="241"/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169" t="s">
        <v>20</v>
      </c>
      <c r="C67" s="169"/>
      <c r="D67" s="169"/>
      <c r="E67" s="169"/>
      <c r="F67" s="169"/>
      <c r="G67" s="169"/>
      <c r="H67" s="170">
        <v>4.6100000000000003</v>
      </c>
      <c r="I67" s="171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582.11099999999999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353.93436000000003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803.03921079824011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582.11099999999999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1739.0845707982403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7.6467299999999998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0.54619499999999999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63.358620000000002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3.5320610000000006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19">
        <f>H85*H59</f>
        <v>7.1641096000000018E-4</v>
      </c>
      <c r="I86" s="59">
        <f t="shared" si="1"/>
        <v>1.3043336143240003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0.11302595200000001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76.500965566323998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3636.2355363645643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33.816990488190442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10.181459501820779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0.72724710727291286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11.999577270003062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2.5453648754551947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15.272189252731168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74.542828495473557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f>H30/220*1.5*15</f>
        <v>186.20284090909092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23"/>
      <c r="I107" s="60">
        <f>SUM(I106)</f>
        <v>186.20284090909092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74.542828495473557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186.20284090909092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23"/>
      <c r="I114" s="66">
        <f>SUM(I112:I113)</f>
        <v>260.74566940456447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6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3928.9412057691288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8.9999999999999993E-3</v>
      </c>
      <c r="I128" s="67">
        <f>H128*$I$124</f>
        <v>35.360470851922159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67">
        <f>H129*($I$128+$I$124)</f>
        <v>39.643016766210508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162.31610543169393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35.382257314810658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221.13910821756664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0.11370000000000001</v>
      </c>
      <c r="I133" s="73">
        <f>SUM(I128:I132)</f>
        <v>493.84095858220394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0.12569314039544888</v>
      </c>
      <c r="I134" s="83">
        <f>H134*SUM($I$124)</f>
        <v>493.84095858220331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1820.65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1739.0845707982403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76.500965566323998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260.74566940456447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3928.9412057691288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493.84095858220394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4422.7821643513325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2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$H$145*$H$146-0.01</f>
        <v>8845.5543287026649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4422.7821643513325</v>
      </c>
      <c r="I150" s="38"/>
    </row>
    <row r="151" spans="1:32" s="1" customFormat="1" x14ac:dyDescent="0.25">
      <c r="F151" s="9" t="s">
        <v>200</v>
      </c>
      <c r="G151" s="36"/>
      <c r="H151" s="37">
        <v>4352.99</v>
      </c>
    </row>
    <row r="152" spans="1:32" s="1" customFormat="1" x14ac:dyDescent="0.25">
      <c r="F152" s="10" t="s">
        <v>199</v>
      </c>
      <c r="G152" s="39"/>
      <c r="H152" s="40">
        <f>H150-H151</f>
        <v>69.792164351332758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45:G145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E12:I12"/>
    <mergeCell ref="B23:D23"/>
    <mergeCell ref="E23:G23"/>
    <mergeCell ref="H23:I23"/>
    <mergeCell ref="B24:D24"/>
    <mergeCell ref="E24:G24"/>
    <mergeCell ref="H24:I24"/>
    <mergeCell ref="B20:G20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B37:G37"/>
    <mergeCell ref="H37:I37"/>
    <mergeCell ref="A38:G38"/>
    <mergeCell ref="H38:I3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47:I47"/>
    <mergeCell ref="A48:I48"/>
    <mergeCell ref="A59:G59"/>
    <mergeCell ref="A60:I60"/>
    <mergeCell ref="A61:I61"/>
    <mergeCell ref="A62:G62"/>
    <mergeCell ref="H62:I62"/>
    <mergeCell ref="B53:G53"/>
    <mergeCell ref="B54:G54"/>
    <mergeCell ref="B55:G55"/>
    <mergeCell ref="B56:G56"/>
    <mergeCell ref="B57:G57"/>
    <mergeCell ref="B58:G58"/>
    <mergeCell ref="B67:G67"/>
    <mergeCell ref="H67:I67"/>
    <mergeCell ref="B68:G68"/>
    <mergeCell ref="H68:I68"/>
    <mergeCell ref="B65:G65"/>
    <mergeCell ref="H65:I65"/>
    <mergeCell ref="B66:G66"/>
    <mergeCell ref="H66:I66"/>
    <mergeCell ref="B63:G63"/>
    <mergeCell ref="H63:I63"/>
    <mergeCell ref="B64:G64"/>
    <mergeCell ref="H64:I64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83:G83"/>
    <mergeCell ref="B84:G84"/>
    <mergeCell ref="B85:G85"/>
    <mergeCell ref="B86:G86"/>
    <mergeCell ref="B87:G87"/>
    <mergeCell ref="A88:G88"/>
    <mergeCell ref="A79:I79"/>
    <mergeCell ref="A80:G80"/>
    <mergeCell ref="H80:I80"/>
    <mergeCell ref="A81:G81"/>
    <mergeCell ref="B82:G82"/>
    <mergeCell ref="A94:G94"/>
    <mergeCell ref="B95:G95"/>
    <mergeCell ref="B96:G96"/>
    <mergeCell ref="B97:G97"/>
    <mergeCell ref="B98:G98"/>
    <mergeCell ref="B99:G99"/>
    <mergeCell ref="A101:G101"/>
    <mergeCell ref="A90:G90"/>
    <mergeCell ref="A91:I91"/>
    <mergeCell ref="A92:I92"/>
    <mergeCell ref="A93:G93"/>
    <mergeCell ref="H93:I93"/>
    <mergeCell ref="B106:G106"/>
    <mergeCell ref="A107:G107"/>
    <mergeCell ref="A108:I108"/>
    <mergeCell ref="A109:I109"/>
    <mergeCell ref="A110:G110"/>
    <mergeCell ref="H110:I110"/>
    <mergeCell ref="B100:G100"/>
    <mergeCell ref="A103:I103"/>
    <mergeCell ref="A104:G104"/>
    <mergeCell ref="H104:I104"/>
    <mergeCell ref="A105:G105"/>
    <mergeCell ref="A102:I102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15:I115"/>
    <mergeCell ref="A116:I116"/>
    <mergeCell ref="A11:D11"/>
    <mergeCell ref="E11:I11"/>
    <mergeCell ref="A12:D12"/>
    <mergeCell ref="B144:G144"/>
    <mergeCell ref="H144:I144"/>
    <mergeCell ref="B140:G140"/>
    <mergeCell ref="H140:I140"/>
    <mergeCell ref="B141:G141"/>
    <mergeCell ref="H141:I141"/>
    <mergeCell ref="B138:G138"/>
    <mergeCell ref="H138:I138"/>
    <mergeCell ref="B139:G139"/>
    <mergeCell ref="H139:I139"/>
    <mergeCell ref="A134:G134"/>
    <mergeCell ref="A135:I135"/>
    <mergeCell ref="A137:G137"/>
    <mergeCell ref="H137:I137"/>
    <mergeCell ref="B128:G128"/>
    <mergeCell ref="B142:G142"/>
    <mergeCell ref="H142:I142"/>
    <mergeCell ref="A143:G143"/>
    <mergeCell ref="H143:I143"/>
    <mergeCell ref="B129:G129"/>
    <mergeCell ref="B130:G130"/>
    <mergeCell ref="B150:D150"/>
    <mergeCell ref="B147:G147"/>
    <mergeCell ref="H146:I146"/>
    <mergeCell ref="H147:I147"/>
    <mergeCell ref="B146:G146"/>
    <mergeCell ref="H13:I13"/>
    <mergeCell ref="H14:I14"/>
    <mergeCell ref="H15:I15"/>
    <mergeCell ref="H16:I16"/>
    <mergeCell ref="A124:G124"/>
    <mergeCell ref="B123:I123"/>
    <mergeCell ref="H145:I145"/>
    <mergeCell ref="B131:G131"/>
    <mergeCell ref="B132:G132"/>
    <mergeCell ref="A133:G133"/>
    <mergeCell ref="A125:I125"/>
    <mergeCell ref="A126:G126"/>
    <mergeCell ref="H126:I126"/>
    <mergeCell ref="A127:G127"/>
    <mergeCell ref="B121:G121"/>
    <mergeCell ref="H121:I121"/>
    <mergeCell ref="A122:G122"/>
    <mergeCell ref="H122:I122"/>
    <mergeCell ref="B119:G119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1" zoomScale="90" zoomScaleNormal="90" workbookViewId="0">
      <selection activeCell="J15" sqref="J15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188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162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30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2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1659.47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6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184.36711700000001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6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7">
        <f>H51*($I$46+$H$38)</f>
        <v>396.41419360000003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7">
        <f t="shared" ref="I52:I58" si="0">H52*($I$46+$H$38)</f>
        <v>29.73106452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7">
        <f t="shared" si="0"/>
        <v>19.82070968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7">
        <f t="shared" si="0"/>
        <v>3.9641419359999999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7">
        <f t="shared" si="0"/>
        <v>49.551774200000004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7">
        <f t="shared" si="0"/>
        <v>11.892425808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7">
        <f t="shared" si="0"/>
        <v>158.56567744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20.431799999999996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4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4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591.69179999999994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6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591.69179999999994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1646.239863346912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6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0.49784099999999998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3.2193718000000002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1.1888624957912004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0.10301989760000001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69.728425193391203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3375.4382885403029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6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31.391576083424816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9.4512272079128472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0.67508765770806056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11.138946352183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2.3628068019782118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14.176840811869271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69.196484915076198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6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f>H30/220*1.5*15</f>
        <v>169.71852272727273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6"/>
      <c r="I107" s="60">
        <f>SUM(I106)</f>
        <v>169.71852272727273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6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69.196484915076198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169.71852272727273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6"/>
      <c r="I114" s="66">
        <f>SUM(I112:I113)</f>
        <v>238.91500764234894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21.83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25.7</v>
      </c>
      <c r="I122" s="175"/>
    </row>
    <row r="123" spans="1:32" x14ac:dyDescent="0.25">
      <c r="A123" s="9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3640.0532961826516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8.9999999999999993E-3</v>
      </c>
      <c r="I128" s="97">
        <f>H128*$I$124</f>
        <v>32.760479665643864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7">
        <f>H129*($I$128+$I$124)</f>
        <v>36.728137758482951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150.38129706105025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32.780664209493239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204.87915130933277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0.11370000000000001</v>
      </c>
      <c r="I133" s="73">
        <f>SUM(I128:I132)</f>
        <v>457.52973000400306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0.12569314039544888</v>
      </c>
      <c r="I134" s="83">
        <f>H134*SUM($I$124)</f>
        <v>457.52973000400249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1659.47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1646.239863346912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69.728425193391203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238.91500764234894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25.7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3640.053296182652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457.52973000400306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4097.5830261866549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2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8195.1660523733099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4097.5830261866549</v>
      </c>
      <c r="I150" s="116">
        <v>46.35</v>
      </c>
    </row>
    <row r="151" spans="1:32" s="1" customFormat="1" x14ac:dyDescent="0.25">
      <c r="F151" s="9" t="s">
        <v>200</v>
      </c>
      <c r="G151" s="36"/>
      <c r="H151" s="37">
        <v>4027.8</v>
      </c>
    </row>
    <row r="152" spans="1:32" s="1" customFormat="1" x14ac:dyDescent="0.25">
      <c r="F152" s="10" t="s">
        <v>199</v>
      </c>
      <c r="G152" s="39"/>
      <c r="H152" s="40">
        <f>H150-H151</f>
        <v>69.783026186654752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4:I14"/>
    <mergeCell ref="H15:I15"/>
    <mergeCell ref="H16:I16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A29:G29"/>
    <mergeCell ref="H29:I29"/>
    <mergeCell ref="B30:G30"/>
    <mergeCell ref="H30:I3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43:G43"/>
    <mergeCell ref="B44:G44"/>
    <mergeCell ref="B45:G45"/>
    <mergeCell ref="A46:G46"/>
    <mergeCell ref="A42:G42"/>
    <mergeCell ref="H42:I42"/>
    <mergeCell ref="B37:G37"/>
    <mergeCell ref="H37:I37"/>
    <mergeCell ref="A38:G38"/>
    <mergeCell ref="H38:I38"/>
    <mergeCell ref="B53:G53"/>
    <mergeCell ref="B54:G54"/>
    <mergeCell ref="B55:G55"/>
    <mergeCell ref="B56:G56"/>
    <mergeCell ref="B57:G57"/>
    <mergeCell ref="B58:G58"/>
    <mergeCell ref="A61:I61"/>
    <mergeCell ref="A49:G49"/>
    <mergeCell ref="H49:I49"/>
    <mergeCell ref="A50:G50"/>
    <mergeCell ref="B51:G51"/>
    <mergeCell ref="B52:G52"/>
    <mergeCell ref="B65:G65"/>
    <mergeCell ref="H65:I65"/>
    <mergeCell ref="B66:G66"/>
    <mergeCell ref="H66:I66"/>
    <mergeCell ref="B63:G63"/>
    <mergeCell ref="H63:I63"/>
    <mergeCell ref="B64:G64"/>
    <mergeCell ref="H64:I64"/>
    <mergeCell ref="A59:G59"/>
    <mergeCell ref="A62:G62"/>
    <mergeCell ref="H62:I62"/>
    <mergeCell ref="A69:G69"/>
    <mergeCell ref="H69:I6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A115:I115"/>
    <mergeCell ref="A116:I11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B119:G119"/>
    <mergeCell ref="H119:I119"/>
    <mergeCell ref="B120:G120"/>
    <mergeCell ref="H120:I120"/>
    <mergeCell ref="B128:G128"/>
    <mergeCell ref="B129:G129"/>
    <mergeCell ref="B130:G130"/>
    <mergeCell ref="B131:G131"/>
    <mergeCell ref="A127:G127"/>
    <mergeCell ref="B132:G132"/>
    <mergeCell ref="A134:G134"/>
    <mergeCell ref="A135:I135"/>
    <mergeCell ref="A126:G126"/>
    <mergeCell ref="B139:G139"/>
    <mergeCell ref="H139:I139"/>
    <mergeCell ref="B140:G140"/>
    <mergeCell ref="H140:I140"/>
    <mergeCell ref="H137:I137"/>
    <mergeCell ref="B138:G138"/>
    <mergeCell ref="H138:I138"/>
    <mergeCell ref="A137:G137"/>
    <mergeCell ref="A133:G133"/>
    <mergeCell ref="B145:G145"/>
    <mergeCell ref="H145:I145"/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H143:I143"/>
    <mergeCell ref="H144:I144"/>
    <mergeCell ref="B141:G141"/>
    <mergeCell ref="H141:I141"/>
    <mergeCell ref="H142:I142"/>
    <mergeCell ref="B142:G142"/>
    <mergeCell ref="A143:G143"/>
    <mergeCell ref="B144:G144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5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140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123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  <c r="J20" s="117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5114.1099999999997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5114.1099999999997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5114.1099999999997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426.00536299999999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568.17762099999993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994.18298399999992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67">
        <f>H51*($I$46+$H$38)</f>
        <v>1221.6585967999999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67">
        <f t="shared" ref="I52:I58" si="0">H52*($I$46+$H$38)</f>
        <v>91.624394759999987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67">
        <f t="shared" si="0"/>
        <v>61.082929839999998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67">
        <f t="shared" si="0"/>
        <v>12.216585968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67">
        <f t="shared" si="0"/>
        <v>152.70732459999999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67">
        <f t="shared" si="0"/>
        <v>36.649757903999998</v>
      </c>
    </row>
    <row r="57" spans="1:32" s="2" customFormat="1" x14ac:dyDescent="0.25">
      <c r="A57" s="54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191.09183771145598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67">
        <f t="shared" si="0"/>
        <v>488.66343871999999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2255.6948663034559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v>0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571.35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994.18298399999992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2255.6948663034559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571.35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3821.2278503034559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21.479261999999999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1.5342329999999997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177.97102799999999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9.9213734000000002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3.6638044546456006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0.31748394879999997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214.88718480344559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9150.2250351069015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85.097092826494176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25.620630098299323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1.8300450070213803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30.195742615852776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6.4051575245748307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38.43094514744898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187.57961321969145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23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187.57961321969145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23"/>
      <c r="I114" s="66">
        <f>SUM(I112:I113)</f>
        <v>187.57961321969145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6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9369.7646483265926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6">
        <v>9.4999999999999998E-3</v>
      </c>
      <c r="I128" s="67">
        <f>H128*$I$124</f>
        <v>89.01276415910263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6">
        <v>0.01</v>
      </c>
      <c r="I129" s="67">
        <f>H129*($I$128+$I$124)</f>
        <v>94.587774124856949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6">
        <v>3.6700000000000003E-2</v>
      </c>
      <c r="I130" s="72">
        <f>(SUM($I$124+$I$128+$I$129)*H130)/(100%-(SUM($H$130:$H$132)))</f>
        <v>387.28432823219629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7">
        <v>8.0000000000000002E-3</v>
      </c>
      <c r="I131" s="72">
        <f>(SUM($I$124+$I$128+$I$129)*H131)/(100%-(SUM($H$130:$H$132)))</f>
        <v>84.421651930723982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8">
        <v>0.05</v>
      </c>
      <c r="I132" s="72">
        <f>(SUM($I$124+$I$128+$I$129)*H132)/(100%-(SUM($H$130:$H$132)))</f>
        <v>527.6353245670249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0.11420000000000001</v>
      </c>
      <c r="I133" s="73">
        <f>SUM(I128:I132)</f>
        <v>1182.9418430139049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0.12625096653043189</v>
      </c>
      <c r="I134" s="83">
        <f>H134*SUM($I$124)</f>
        <v>1182.9418430139044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5114.1099999999997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3821.2278503034559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214.88718480344559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187.57961321969145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9369.7646483265908</v>
      </c>
      <c r="I143" s="204"/>
      <c r="K143" s="117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1182.9418430139049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10552.706491340496</v>
      </c>
      <c r="I145" s="152"/>
      <c r="K145" s="117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10552.706491340496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10552.706491340496</v>
      </c>
      <c r="I150" s="38"/>
    </row>
    <row r="151" spans="1:32" s="1" customFormat="1" x14ac:dyDescent="0.25">
      <c r="F151" s="9" t="s">
        <v>200</v>
      </c>
      <c r="G151" s="36"/>
      <c r="H151" s="37">
        <v>10482.879999999999</v>
      </c>
    </row>
    <row r="152" spans="1:32" s="1" customFormat="1" x14ac:dyDescent="0.25">
      <c r="F152" s="10" t="s">
        <v>199</v>
      </c>
      <c r="G152" s="39"/>
      <c r="H152" s="40">
        <f>H150-H151</f>
        <v>69.826491340496432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H16:I16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  <mergeCell ref="A12:D12"/>
    <mergeCell ref="E12:I12"/>
    <mergeCell ref="H13:I13"/>
    <mergeCell ref="H14:I14"/>
    <mergeCell ref="H15:I15"/>
    <mergeCell ref="A9:D9"/>
    <mergeCell ref="E9:I9"/>
    <mergeCell ref="A10:D10"/>
    <mergeCell ref="E10:I10"/>
    <mergeCell ref="A11:D11"/>
    <mergeCell ref="E11:I11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58" zoomScale="90" zoomScaleNormal="9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143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142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f>H20*0.1</f>
        <v>162.10000000000002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1821.5700000000002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151.73678100000001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202.37642700000004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354.11320800000004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67">
        <f>H51*($I$46+$H$38)</f>
        <v>435.13664160000008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67">
        <f t="shared" ref="I52:I58" si="0">H52*($I$46+$H$38)</f>
        <v>32.635248120000007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67">
        <f t="shared" si="0"/>
        <v>21.756832080000006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67">
        <f t="shared" si="0"/>
        <v>4.3513664160000012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67">
        <f t="shared" si="0"/>
        <v>54.392080200000009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67">
        <f t="shared" si="0"/>
        <v>13.054099248000002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68.064073479072007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67">
        <f t="shared" si="0"/>
        <v>174.05465664000005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803.44499778307227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4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s="2" customFormat="1" x14ac:dyDescent="0.25">
      <c r="A68" s="54" t="s">
        <v>28</v>
      </c>
      <c r="B68" s="247" t="s">
        <v>66</v>
      </c>
      <c r="C68" s="248"/>
      <c r="D68" s="248"/>
      <c r="E68" s="248"/>
      <c r="F68" s="248"/>
      <c r="G68" s="249"/>
      <c r="H68" s="307"/>
      <c r="I68" s="308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354.11320800000004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803.44499778307227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1805.3400057830722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7.6505939999999999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0.54647100000000004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63.390636000000001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3.5338458000000004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1.3049927124072005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0.11308306560000002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76.539622578007183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3703.4496283610797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34.442081543758036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10.369658959411023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0.74068992567221592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12.221383773591564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2.5924147398527557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15.554488439116534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75.920717381402127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23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75.920717381402127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23"/>
      <c r="I114" s="66">
        <f>SUM(I112:I113)</f>
        <v>75.920717381402127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25.69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205</v>
      </c>
      <c r="C121" s="169"/>
      <c r="D121" s="169"/>
      <c r="E121" s="169"/>
      <c r="F121" s="169"/>
      <c r="G121" s="169"/>
      <c r="H121" s="170">
        <v>50.75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76.44</v>
      </c>
      <c r="I122" s="175"/>
    </row>
    <row r="123" spans="1:32" x14ac:dyDescent="0.25">
      <c r="A123" s="6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3855.8103457424818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0.02</v>
      </c>
      <c r="I128" s="67">
        <f>H128*$I$124</f>
        <v>77.116206914849641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2.41E-2</v>
      </c>
      <c r="I129" s="67">
        <f>H129*($I$128+$I$124)</f>
        <v>94.783529919041683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163.27953168071679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35.59226848625979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222.45167803912366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0.13880000000000003</v>
      </c>
      <c r="I133" s="73">
        <f>SUM(I128:I132)</f>
        <v>593.2232150399916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0.15385176184690175</v>
      </c>
      <c r="I134" s="83">
        <f>H134*SUM($I$124)</f>
        <v>593.22321503999217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1821.5700000000002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1805.3400057830722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76.539622578007183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75.920717381402127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76.44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3855.8103457424818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593.2232150399916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4449.0335607824736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4449.0335607824736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4449.0335607824736</v>
      </c>
      <c r="I150" s="38"/>
    </row>
    <row r="151" spans="1:32" s="1" customFormat="1" x14ac:dyDescent="0.25">
      <c r="F151" s="9" t="s">
        <v>200</v>
      </c>
      <c r="G151" s="36"/>
      <c r="H151" s="37">
        <v>4377.5</v>
      </c>
    </row>
    <row r="152" spans="1:32" s="1" customFormat="1" x14ac:dyDescent="0.25">
      <c r="F152" s="10" t="s">
        <v>199</v>
      </c>
      <c r="G152" s="39"/>
      <c r="H152" s="40">
        <f>H150-H151</f>
        <v>71.533560782473614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163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120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2005.58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2005.58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2005.58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23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167.06481399999998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222.81993800000001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389.88475199999999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23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67">
        <f>H51*($I$46+$H$38)</f>
        <v>479.09295040000001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67">
        <f t="shared" ref="I52:I58" si="0">H52*($I$46+$H$38)</f>
        <v>35.931971279999999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67">
        <f t="shared" si="0"/>
        <v>23.954647519999998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67">
        <f t="shared" si="0"/>
        <v>4.7909295040000002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67">
        <f t="shared" si="0"/>
        <v>59.886618800000001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67">
        <f t="shared" si="0"/>
        <v>14.372788512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74.93971930156799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67">
        <f t="shared" si="0"/>
        <v>191.63718015999999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884.60680547756795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55.665200000000013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s="2" customFormat="1" x14ac:dyDescent="0.25">
      <c r="A68" s="54" t="s">
        <v>28</v>
      </c>
      <c r="B68" s="218" t="s">
        <v>66</v>
      </c>
      <c r="C68" s="218"/>
      <c r="D68" s="218"/>
      <c r="E68" s="218"/>
      <c r="F68" s="218"/>
      <c r="G68" s="218"/>
      <c r="H68" s="307"/>
      <c r="I68" s="308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627.01520000000005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23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389.88475199999999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884.60680547756795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627.01520000000005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1901.506757477568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23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8.4234359999999988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0.67387487999999995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69.794183999999987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3.8908252000000001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19">
        <f>H85*H59</f>
        <v>7.1641096000000018E-4</v>
      </c>
      <c r="I86" s="59">
        <f t="shared" si="1"/>
        <v>1.4368194931568004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0.12450640640000001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84.343645979556783</v>
      </c>
    </row>
    <row r="89" spans="1:32" x14ac:dyDescent="0.25">
      <c r="A89" s="63"/>
      <c r="B89" s="24"/>
      <c r="C89" s="24"/>
      <c r="D89" s="24"/>
      <c r="E89" s="24"/>
      <c r="F89" s="24"/>
      <c r="G89" s="25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3991.4304034571251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23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37.120302752151261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11.17600512967995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0.79828608069142504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13.171720331408512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2.7940012824199876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16.764007694519925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81.824323270871048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23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23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23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81.824323270871048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23"/>
      <c r="I114" s="66">
        <f>SUM(I112:I113)</f>
        <v>81.824323270871048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205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68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4105.2147267279961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9.4000000000000004E-3</v>
      </c>
      <c r="I128" s="67">
        <f>H128*$I$124</f>
        <v>38.589018431243161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67">
        <f>H129*($I$128+$I$124)</f>
        <v>41.438037451592393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169.66571680306805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36.984352436636094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231.15220272897557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0.11410000000000001</v>
      </c>
      <c r="I133" s="73">
        <f>SUM(I128:I132)</f>
        <v>517.82932785151525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0.12613940130343537</v>
      </c>
      <c r="I134" s="83">
        <f>H134*SUM($I$124)</f>
        <v>517.82932785151547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2005.58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1901.506757477568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84.343645979556783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81.824323270871048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4105.2147267279952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517.82932785151525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4623.04405457951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4623.04405457951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4623.04405457951</v>
      </c>
      <c r="I150" s="38"/>
    </row>
    <row r="151" spans="1:32" s="1" customFormat="1" x14ac:dyDescent="0.25">
      <c r="F151" s="9" t="s">
        <v>200</v>
      </c>
      <c r="G151" s="36"/>
      <c r="H151" s="37">
        <v>4553.2299999999996</v>
      </c>
    </row>
    <row r="152" spans="1:32" s="1" customFormat="1" x14ac:dyDescent="0.25">
      <c r="F152" s="10" t="s">
        <v>199</v>
      </c>
      <c r="G152" s="39"/>
      <c r="H152" s="40">
        <f>H150-H151</f>
        <v>69.814054579510412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45:G145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164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121</v>
      </c>
      <c r="I19" s="284"/>
    </row>
    <row r="20" spans="1:10" x14ac:dyDescent="0.25">
      <c r="A20" s="56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1645.22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  <c r="J22" s="117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1645.22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1645.22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75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137.04682600000001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182.783942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319.83076800000003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75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76">
        <f>H51*($I$46+$H$38)</f>
        <v>393.01015360000002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76">
        <f t="shared" ref="I52:I58" si="0">H52*($I$46+$H$38)</f>
        <v>29.475761519999999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76">
        <f t="shared" si="0"/>
        <v>19.65050768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76">
        <f t="shared" si="0"/>
        <v>3.930101536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76">
        <f t="shared" si="0"/>
        <v>49.126269200000003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76">
        <f t="shared" si="0"/>
        <v>11.790304608000001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61.474648226112002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76">
        <f t="shared" si="0"/>
        <v>157.20406144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725.66180781011201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77.286799999999999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648.63679999999999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75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319.83076800000003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725.66180781011201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648.63679999999999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1694.1293758101122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75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6.9099239999999993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v>2.9999999999999997E-4</v>
      </c>
      <c r="I83" s="59">
        <f t="shared" ref="I83:I87" si="1">H83*$H$38</f>
        <v>0.49356599999999995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57.253655999999999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3.1917268000000001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1.1786536396112004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0.1021352576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4.2018490959999988E-2</v>
      </c>
      <c r="I88" s="60">
        <f>SUM(I82:I87)</f>
        <v>69.129661697211191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3408.4790375073235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75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31.698855048818107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9.5437413050205055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0.68169580750146475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11.247980823774167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2.3859353262551264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14.315611957530757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69.873820268900133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75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75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75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69.873820268900133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75"/>
      <c r="I114" s="66">
        <f>SUM(I112:I113)</f>
        <v>69.873820268900133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/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/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0</v>
      </c>
      <c r="I122" s="175"/>
    </row>
    <row r="123" spans="1:32" x14ac:dyDescent="0.25">
      <c r="A123" s="79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3478.3528577762236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9.4000000000000004E-3</v>
      </c>
      <c r="I128" s="76">
        <f>H128*$I$124</f>
        <v>32.696516863096505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76">
        <f>H129*($I$128+$I$124)</f>
        <v>35.110493746393203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143.75794451536032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31.33688163822568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195.85551023891051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0.11410000000000001</v>
      </c>
      <c r="I133" s="73">
        <f>SUM(I128:I132)</f>
        <v>438.7573470019862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0.12613940130343537</v>
      </c>
      <c r="I134" s="83">
        <f>H134*SUM($I$124)</f>
        <v>438.75734700198632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1645.22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1694.1293758101122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69.129661697211191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69.873820268900133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0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3478.3528577762236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438.7573470019862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3917.1102047782097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3917.1102047782097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3917.1102047782097</v>
      </c>
      <c r="I150" s="38"/>
    </row>
    <row r="151" spans="1:32" s="1" customFormat="1" x14ac:dyDescent="0.25">
      <c r="F151" s="9" t="s">
        <v>200</v>
      </c>
      <c r="G151" s="36"/>
      <c r="H151" s="37">
        <v>3847.29</v>
      </c>
    </row>
    <row r="152" spans="1:32" s="1" customFormat="1" x14ac:dyDescent="0.25">
      <c r="F152" s="10" t="s">
        <v>199</v>
      </c>
      <c r="G152" s="39"/>
      <c r="H152" s="40">
        <f>H150-H151</f>
        <v>69.8202047782097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44:I144"/>
    <mergeCell ref="B141:G141"/>
    <mergeCell ref="H141:I141"/>
    <mergeCell ref="H142:I142"/>
    <mergeCell ref="B142:G142"/>
    <mergeCell ref="A143:G143"/>
    <mergeCell ref="B144:G144"/>
    <mergeCell ref="B145:G145"/>
    <mergeCell ref="B139:G139"/>
    <mergeCell ref="H139:I139"/>
    <mergeCell ref="B140:G140"/>
    <mergeCell ref="H140:I140"/>
    <mergeCell ref="H145:I145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H31:I31"/>
    <mergeCell ref="B32:G32"/>
    <mergeCell ref="H32:I32"/>
    <mergeCell ref="A29:G29"/>
    <mergeCell ref="H29:I29"/>
    <mergeCell ref="B30:G30"/>
    <mergeCell ref="H30:I30"/>
    <mergeCell ref="B35:G35"/>
    <mergeCell ref="H35:I35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31:G31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1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165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74" t="s">
        <v>1</v>
      </c>
      <c r="B19" s="282" t="s">
        <v>44</v>
      </c>
      <c r="C19" s="282"/>
      <c r="D19" s="282"/>
      <c r="E19" s="282"/>
      <c r="F19" s="282"/>
      <c r="G19" s="282"/>
      <c r="H19" s="283" t="s">
        <v>122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  <c r="J21" s="117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1659.47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75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184.36711700000001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75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76">
        <f>H51*($I$46+$H$38)</f>
        <v>396.41419360000003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76">
        <f t="shared" ref="I52:I58" si="0">H52*($I$46+$H$38)</f>
        <v>29.73106452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76">
        <f t="shared" si="0"/>
        <v>19.82070968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76">
        <f t="shared" si="0"/>
        <v>3.9641419359999999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76">
        <f t="shared" si="0"/>
        <v>49.551774200000004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76">
        <f t="shared" si="0"/>
        <v>11.892425808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76">
        <f t="shared" si="0"/>
        <v>158.56567744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6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75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1702.3298633469119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75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3.2193718000000002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1.1888624957912004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0.10301989760000001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69.788166113391213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3431.588029460303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75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31.913768673980815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9.6084464824888478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0.68631760589206059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11.324240497219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2.402111620622212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14.412669723733272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70.347554603936203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75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75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75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70.347554603936203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75"/>
      <c r="I114" s="66">
        <f>SUM(I112:I113)</f>
        <v>70.347554603936203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25.63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18.329999999999998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43.959999999999994</v>
      </c>
      <c r="I122" s="175"/>
    </row>
    <row r="123" spans="1:32" x14ac:dyDescent="0.25">
      <c r="A123" s="79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3545.8955840642393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99">
        <v>9.3299999999999998E-3</v>
      </c>
      <c r="I128" s="76">
        <f>H128*$I$124</f>
        <v>33.083205799319352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76">
        <f>H129*($I$128+$I$124)</f>
        <v>35.789787898635588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146.53927626629022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31.943166488564625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199.64479055352891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0.11403000000000001</v>
      </c>
      <c r="I133" s="73">
        <f>SUM(I128:I132)</f>
        <v>447.00022700633872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0.12606130564453788</v>
      </c>
      <c r="I134" s="83">
        <f>H134*SUM($I$124)</f>
        <v>447.00022700633923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1659.47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1702.3298633469119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69.788166113391213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70.347554603936203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43.959999999999994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3545.8955840642393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447.00022700633872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3992.895811070578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3992.895811070578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3992.895811070578</v>
      </c>
      <c r="I150" s="38"/>
    </row>
    <row r="151" spans="1:32" s="1" customFormat="1" x14ac:dyDescent="0.25">
      <c r="F151" s="9" t="s">
        <v>200</v>
      </c>
      <c r="G151" s="36"/>
      <c r="H151" s="37">
        <v>3923.09</v>
      </c>
    </row>
    <row r="152" spans="1:32" s="1" customFormat="1" x14ac:dyDescent="0.25">
      <c r="F152" s="10" t="s">
        <v>199</v>
      </c>
      <c r="G152" s="39"/>
      <c r="H152" s="40">
        <f>H150-H151</f>
        <v>69.805811070577874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44:I144"/>
    <mergeCell ref="B141:G141"/>
    <mergeCell ref="H141:I141"/>
    <mergeCell ref="H142:I142"/>
    <mergeCell ref="B142:G142"/>
    <mergeCell ref="A143:G143"/>
    <mergeCell ref="B144:G144"/>
    <mergeCell ref="B139:G139"/>
    <mergeCell ref="H139:I139"/>
    <mergeCell ref="B140:G140"/>
    <mergeCell ref="H140:I140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B35:G35"/>
    <mergeCell ref="H35:I35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H25:I25"/>
    <mergeCell ref="B31:G31"/>
    <mergeCell ref="H31:I31"/>
    <mergeCell ref="B32:G32"/>
    <mergeCell ref="H32:I32"/>
    <mergeCell ref="A29:G29"/>
    <mergeCell ref="H29:I29"/>
    <mergeCell ref="B30:G30"/>
    <mergeCell ref="H30:I30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H145:I145"/>
    <mergeCell ref="B146:G146"/>
    <mergeCell ref="H146:I146"/>
    <mergeCell ref="B147:G147"/>
    <mergeCell ref="H147:I147"/>
    <mergeCell ref="B150:D150"/>
    <mergeCell ref="B145:G145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topLeftCell="A64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166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167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5" t="s">
        <v>5</v>
      </c>
      <c r="B21" s="273" t="s">
        <v>46</v>
      </c>
      <c r="C21" s="274"/>
      <c r="D21" s="274"/>
      <c r="E21" s="274"/>
      <c r="F21" s="274"/>
      <c r="G21" s="274"/>
      <c r="H21" s="275">
        <v>2157.27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2157.27</v>
      </c>
      <c r="I30" s="262"/>
      <c r="J30" s="117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2157.27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179.700591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239.672697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419.373288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515.32865760000004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38.649649320000002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25.766432880000004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5.1532865760000002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64.416082200000005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15.459859728000001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80.607708621792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206.13146304000003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951.51313996579211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46.563800000000015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4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7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617.91380000000004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419.373288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951.51313996579211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617.91380000000004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1988.8002279657921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9.0605339999999988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0.72484271999999994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75.072995999999989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4.1851038000000003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1.5454918716792003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2">
        <f>H85*0.08*0.4</f>
        <v>6.2080000000000002E-5</v>
      </c>
      <c r="I87" s="59">
        <f t="shared" si="1"/>
        <v>0.13392332160000001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90.722891713279182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4236.7931196790714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39.402176013015364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11.863020735101399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0.84735862393581429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13.981417294940936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2.9657551837753497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17.794531102652098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86.854258953420953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86.854258953420953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86.854258953420953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28.09</v>
      </c>
      <c r="I118" s="171"/>
    </row>
    <row r="119" spans="1:32" x14ac:dyDescent="0.25">
      <c r="A119" s="56" t="s">
        <v>1</v>
      </c>
      <c r="B119" s="169" t="s">
        <v>100</v>
      </c>
      <c r="C119" s="169"/>
      <c r="D119" s="169"/>
      <c r="E119" s="169"/>
      <c r="F119" s="169"/>
      <c r="G119" s="169"/>
      <c r="H119" s="170"/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/>
      <c r="I120" s="171"/>
    </row>
    <row r="121" spans="1:32" x14ac:dyDescent="0.25">
      <c r="A121" s="56" t="s">
        <v>5</v>
      </c>
      <c r="B121" s="169" t="s">
        <v>66</v>
      </c>
      <c r="C121" s="169"/>
      <c r="D121" s="169"/>
      <c r="E121" s="169"/>
      <c r="F121" s="169"/>
      <c r="G121" s="169"/>
      <c r="H121" s="170">
        <v>3.87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31.96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4355.6073786324923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9.4000000000000004E-3</v>
      </c>
      <c r="I128" s="95">
        <f>H128*$I$124</f>
        <v>40.942709359145432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5">
        <f>H129*($I$128+$I$124)</f>
        <v>43.965500879916384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180.01427384467698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39.240168685488165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245.25105428430103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0.11410000000000001</v>
      </c>
      <c r="I133" s="73">
        <f>SUM(I128:I132)</f>
        <v>549.41370705352801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0.12613940130343537</v>
      </c>
      <c r="I134" s="83">
        <f>H134*SUM($I$124)</f>
        <v>549.41370705352813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2157.27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1988.8002279657921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90.722891713279182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86.854258953420953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31.96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4355.6073786324923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549.41370705352801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4905.0210856860203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4905.0210856860203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4905.0210856860203</v>
      </c>
      <c r="I150" s="38"/>
    </row>
    <row r="151" spans="1:32" s="1" customFormat="1" x14ac:dyDescent="0.25">
      <c r="F151" s="9" t="s">
        <v>200</v>
      </c>
      <c r="G151" s="36"/>
      <c r="H151" s="37">
        <v>4835.21</v>
      </c>
    </row>
    <row r="152" spans="1:32" s="1" customFormat="1" x14ac:dyDescent="0.25">
      <c r="F152" s="10" t="s">
        <v>199</v>
      </c>
      <c r="G152" s="39"/>
      <c r="H152" s="40">
        <f>H150-H151</f>
        <v>69.811085686020306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H144:I144"/>
    <mergeCell ref="B141:G141"/>
    <mergeCell ref="H141:I141"/>
    <mergeCell ref="H142:I142"/>
    <mergeCell ref="B142:G142"/>
    <mergeCell ref="A143:G143"/>
    <mergeCell ref="B144:G144"/>
    <mergeCell ref="B145:G145"/>
    <mergeCell ref="B139:G139"/>
    <mergeCell ref="H139:I139"/>
    <mergeCell ref="B140:G140"/>
    <mergeCell ref="H140:I140"/>
    <mergeCell ref="H145:I145"/>
    <mergeCell ref="H137:I137"/>
    <mergeCell ref="B138:G138"/>
    <mergeCell ref="H138:I138"/>
    <mergeCell ref="A137:G137"/>
    <mergeCell ref="H143:I143"/>
    <mergeCell ref="A133:G133"/>
    <mergeCell ref="B128:G128"/>
    <mergeCell ref="B129:G129"/>
    <mergeCell ref="B130:G130"/>
    <mergeCell ref="B131:G131"/>
    <mergeCell ref="A127:G127"/>
    <mergeCell ref="B132:G132"/>
    <mergeCell ref="A134:G134"/>
    <mergeCell ref="A135:I135"/>
    <mergeCell ref="A126:G126"/>
    <mergeCell ref="B121:G121"/>
    <mergeCell ref="H121:I121"/>
    <mergeCell ref="A122:G122"/>
    <mergeCell ref="H122:I122"/>
    <mergeCell ref="B123:I123"/>
    <mergeCell ref="A124:G124"/>
    <mergeCell ref="A125:I125"/>
    <mergeCell ref="H126:I126"/>
    <mergeCell ref="A115:I115"/>
    <mergeCell ref="A116:I116"/>
    <mergeCell ref="B119:G119"/>
    <mergeCell ref="H119:I119"/>
    <mergeCell ref="B120:G120"/>
    <mergeCell ref="H120:I120"/>
    <mergeCell ref="A117:G117"/>
    <mergeCell ref="H117:I117"/>
    <mergeCell ref="B118:G118"/>
    <mergeCell ref="H118:I118"/>
    <mergeCell ref="A111:G111"/>
    <mergeCell ref="B112:G112"/>
    <mergeCell ref="B113:G113"/>
    <mergeCell ref="A114:G114"/>
    <mergeCell ref="A105:G105"/>
    <mergeCell ref="B106:G106"/>
    <mergeCell ref="A107:G107"/>
    <mergeCell ref="A110:G110"/>
    <mergeCell ref="H110:I110"/>
    <mergeCell ref="A108:I108"/>
    <mergeCell ref="A109:I109"/>
    <mergeCell ref="B100:G100"/>
    <mergeCell ref="A101:G101"/>
    <mergeCell ref="A104:G104"/>
    <mergeCell ref="H104:I104"/>
    <mergeCell ref="A94:G94"/>
    <mergeCell ref="B95:G95"/>
    <mergeCell ref="B96:G96"/>
    <mergeCell ref="B97:G97"/>
    <mergeCell ref="B98:G98"/>
    <mergeCell ref="B99:G99"/>
    <mergeCell ref="A102:I102"/>
    <mergeCell ref="A103:I103"/>
    <mergeCell ref="A90:G90"/>
    <mergeCell ref="A93:G93"/>
    <mergeCell ref="H93:I93"/>
    <mergeCell ref="B83:G83"/>
    <mergeCell ref="B84:G84"/>
    <mergeCell ref="B85:G85"/>
    <mergeCell ref="B86:G86"/>
    <mergeCell ref="B87:G87"/>
    <mergeCell ref="A88:G88"/>
    <mergeCell ref="A91:I91"/>
    <mergeCell ref="A92:I92"/>
    <mergeCell ref="A81:G81"/>
    <mergeCell ref="B82:G82"/>
    <mergeCell ref="A73:G73"/>
    <mergeCell ref="B74:G74"/>
    <mergeCell ref="B75:G75"/>
    <mergeCell ref="B76:G76"/>
    <mergeCell ref="A77:G77"/>
    <mergeCell ref="A78:I78"/>
    <mergeCell ref="A79:I79"/>
    <mergeCell ref="A72:G72"/>
    <mergeCell ref="H72:I72"/>
    <mergeCell ref="B67:G67"/>
    <mergeCell ref="H67:I67"/>
    <mergeCell ref="B68:G68"/>
    <mergeCell ref="H68:I68"/>
    <mergeCell ref="A70:I70"/>
    <mergeCell ref="A71:I71"/>
    <mergeCell ref="A80:G80"/>
    <mergeCell ref="H80:I80"/>
    <mergeCell ref="B65:G65"/>
    <mergeCell ref="H65:I65"/>
    <mergeCell ref="B66:G66"/>
    <mergeCell ref="H66:I66"/>
    <mergeCell ref="B63:G63"/>
    <mergeCell ref="H63:I63"/>
    <mergeCell ref="B64:G64"/>
    <mergeCell ref="H64:I64"/>
    <mergeCell ref="A69:G69"/>
    <mergeCell ref="H69:I69"/>
    <mergeCell ref="A59:G59"/>
    <mergeCell ref="A62:G62"/>
    <mergeCell ref="H62:I62"/>
    <mergeCell ref="B53:G53"/>
    <mergeCell ref="B54:G54"/>
    <mergeCell ref="B55:G55"/>
    <mergeCell ref="B56:G56"/>
    <mergeCell ref="B57:G57"/>
    <mergeCell ref="B58:G58"/>
    <mergeCell ref="A61:I61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B36:G36"/>
    <mergeCell ref="H36:I36"/>
    <mergeCell ref="B33:G33"/>
    <mergeCell ref="H33:I33"/>
    <mergeCell ref="B34:G34"/>
    <mergeCell ref="H34:I34"/>
    <mergeCell ref="A42:G42"/>
    <mergeCell ref="H42:I42"/>
    <mergeCell ref="B37:G37"/>
    <mergeCell ref="H37:I37"/>
    <mergeCell ref="A38:G38"/>
    <mergeCell ref="H38:I38"/>
    <mergeCell ref="H31:I31"/>
    <mergeCell ref="B32:G32"/>
    <mergeCell ref="H32:I32"/>
    <mergeCell ref="A29:G29"/>
    <mergeCell ref="H29:I29"/>
    <mergeCell ref="B30:G30"/>
    <mergeCell ref="H30:I30"/>
    <mergeCell ref="B35:G35"/>
    <mergeCell ref="H35:I35"/>
    <mergeCell ref="H14:I14"/>
    <mergeCell ref="H15:I15"/>
    <mergeCell ref="H16:I16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A12:D12"/>
    <mergeCell ref="A9:D9"/>
    <mergeCell ref="A10:D10"/>
    <mergeCell ref="A11:D11"/>
    <mergeCell ref="E9:I9"/>
    <mergeCell ref="E10:I10"/>
    <mergeCell ref="E11:I11"/>
    <mergeCell ref="E12:I12"/>
    <mergeCell ref="H13:I13"/>
    <mergeCell ref="A6:D6"/>
    <mergeCell ref="A7:D7"/>
    <mergeCell ref="A8:D8"/>
    <mergeCell ref="C1:I1"/>
    <mergeCell ref="C2:I2"/>
    <mergeCell ref="C3:I3"/>
    <mergeCell ref="C4:I4"/>
    <mergeCell ref="A5:I5"/>
    <mergeCell ref="E6:I6"/>
    <mergeCell ref="E7:I7"/>
    <mergeCell ref="E8:I8"/>
    <mergeCell ref="B146:G146"/>
    <mergeCell ref="H146:I146"/>
    <mergeCell ref="B147:G147"/>
    <mergeCell ref="H147:I147"/>
    <mergeCell ref="B150:D150"/>
    <mergeCell ref="H22:I22"/>
    <mergeCell ref="A27:I27"/>
    <mergeCell ref="A28:I28"/>
    <mergeCell ref="A39:I39"/>
    <mergeCell ref="A40:I40"/>
    <mergeCell ref="A41:I41"/>
    <mergeCell ref="A47:I47"/>
    <mergeCell ref="A48:I48"/>
    <mergeCell ref="A60:I60"/>
    <mergeCell ref="B26:D26"/>
    <mergeCell ref="E26:G26"/>
    <mergeCell ref="H26:I26"/>
    <mergeCell ref="B24:D24"/>
    <mergeCell ref="E24:G24"/>
    <mergeCell ref="H24:I24"/>
    <mergeCell ref="B25:D25"/>
    <mergeCell ref="E25:G25"/>
    <mergeCell ref="H25:I25"/>
    <mergeCell ref="B31:G31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showGridLines="0" zoomScaleNormal="100" workbookViewId="0">
      <selection activeCell="K28" sqref="K28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9" ht="19.5" customHeight="1" x14ac:dyDescent="0.25">
      <c r="A1" s="45"/>
      <c r="B1" s="46"/>
      <c r="C1" s="285" t="s">
        <v>19</v>
      </c>
      <c r="D1" s="286"/>
      <c r="E1" s="286"/>
      <c r="F1" s="286"/>
      <c r="G1" s="286"/>
      <c r="H1" s="286"/>
      <c r="I1" s="287"/>
    </row>
    <row r="2" spans="1:9" ht="19.5" customHeight="1" x14ac:dyDescent="0.25">
      <c r="A2" s="47"/>
      <c r="B2" s="4"/>
      <c r="C2" s="288" t="s">
        <v>118</v>
      </c>
      <c r="D2" s="289"/>
      <c r="E2" s="289"/>
      <c r="F2" s="289"/>
      <c r="G2" s="289"/>
      <c r="H2" s="289"/>
      <c r="I2" s="290"/>
    </row>
    <row r="3" spans="1:9" ht="19.5" customHeight="1" x14ac:dyDescent="0.25">
      <c r="A3" s="47"/>
      <c r="B3" s="4"/>
      <c r="C3" s="288" t="s">
        <v>131</v>
      </c>
      <c r="D3" s="289"/>
      <c r="E3" s="289"/>
      <c r="F3" s="289"/>
      <c r="G3" s="289"/>
      <c r="H3" s="289"/>
      <c r="I3" s="290"/>
    </row>
    <row r="4" spans="1:9" ht="19.5" customHeight="1" thickBot="1" x14ac:dyDescent="0.3">
      <c r="A4" s="47"/>
      <c r="B4" s="4"/>
      <c r="C4" s="297" t="s">
        <v>71</v>
      </c>
      <c r="D4" s="298"/>
      <c r="E4" s="298"/>
      <c r="F4" s="298"/>
      <c r="G4" s="298"/>
      <c r="H4" s="298"/>
      <c r="I4" s="299"/>
    </row>
    <row r="5" spans="1:9" ht="18" customHeight="1" thickBot="1" x14ac:dyDescent="0.3">
      <c r="A5" s="300" t="s">
        <v>70</v>
      </c>
      <c r="B5" s="301"/>
      <c r="C5" s="301"/>
      <c r="D5" s="301"/>
      <c r="E5" s="301"/>
      <c r="F5" s="301"/>
      <c r="G5" s="301"/>
      <c r="H5" s="301"/>
      <c r="I5" s="302"/>
    </row>
    <row r="6" spans="1:9" x14ac:dyDescent="0.25">
      <c r="A6" s="295" t="s">
        <v>39</v>
      </c>
      <c r="B6" s="296"/>
      <c r="C6" s="296"/>
      <c r="D6" s="296"/>
      <c r="E6" s="165" t="s">
        <v>202</v>
      </c>
      <c r="F6" s="165"/>
      <c r="G6" s="165"/>
      <c r="H6" s="165"/>
      <c r="I6" s="166"/>
    </row>
    <row r="7" spans="1:9" x14ac:dyDescent="0.25">
      <c r="A7" s="176" t="s">
        <v>54</v>
      </c>
      <c r="B7" s="177"/>
      <c r="C7" s="177"/>
      <c r="D7" s="177"/>
      <c r="E7" s="178" t="s">
        <v>115</v>
      </c>
      <c r="F7" s="178"/>
      <c r="G7" s="178"/>
      <c r="H7" s="178"/>
      <c r="I7" s="179"/>
    </row>
    <row r="8" spans="1:9" x14ac:dyDescent="0.25">
      <c r="A8" s="167" t="s">
        <v>30</v>
      </c>
      <c r="B8" s="168"/>
      <c r="C8" s="168"/>
      <c r="D8" s="168"/>
      <c r="E8" s="291" t="s">
        <v>113</v>
      </c>
      <c r="F8" s="291"/>
      <c r="G8" s="291"/>
      <c r="H8" s="291"/>
      <c r="I8" s="292"/>
    </row>
    <row r="9" spans="1:9" x14ac:dyDescent="0.25">
      <c r="A9" s="176" t="s">
        <v>129</v>
      </c>
      <c r="B9" s="177"/>
      <c r="C9" s="177"/>
      <c r="D9" s="177"/>
      <c r="E9" s="178" t="s">
        <v>168</v>
      </c>
      <c r="F9" s="178"/>
      <c r="G9" s="178"/>
      <c r="H9" s="178"/>
      <c r="I9" s="179"/>
    </row>
    <row r="10" spans="1:9" x14ac:dyDescent="0.25">
      <c r="A10" s="167" t="s">
        <v>50</v>
      </c>
      <c r="B10" s="168"/>
      <c r="C10" s="168"/>
      <c r="D10" s="168"/>
      <c r="E10" s="293" t="s">
        <v>116</v>
      </c>
      <c r="F10" s="293"/>
      <c r="G10" s="293"/>
      <c r="H10" s="293"/>
      <c r="I10" s="294"/>
    </row>
    <row r="11" spans="1:9" x14ac:dyDescent="0.25">
      <c r="A11" s="176" t="s">
        <v>53</v>
      </c>
      <c r="B11" s="177"/>
      <c r="C11" s="177"/>
      <c r="D11" s="177"/>
      <c r="E11" s="178" t="s">
        <v>116</v>
      </c>
      <c r="F11" s="178"/>
      <c r="G11" s="178"/>
      <c r="H11" s="178"/>
      <c r="I11" s="179"/>
    </row>
    <row r="12" spans="1:9" x14ac:dyDescent="0.25">
      <c r="A12" s="167" t="s">
        <v>55</v>
      </c>
      <c r="B12" s="168"/>
      <c r="C12" s="168"/>
      <c r="D12" s="168"/>
      <c r="E12" s="195" t="s">
        <v>112</v>
      </c>
      <c r="F12" s="195"/>
      <c r="G12" s="195"/>
      <c r="H12" s="195"/>
      <c r="I12" s="196"/>
    </row>
    <row r="13" spans="1:9" x14ac:dyDescent="0.25">
      <c r="A13" s="48" t="s">
        <v>68</v>
      </c>
      <c r="B13" s="26"/>
      <c r="C13" s="26"/>
      <c r="D13" s="26"/>
      <c r="E13" s="26"/>
      <c r="F13" s="26"/>
      <c r="G13" s="27"/>
      <c r="H13" s="140" t="s">
        <v>116</v>
      </c>
      <c r="I13" s="141"/>
    </row>
    <row r="14" spans="1:9" x14ac:dyDescent="0.25">
      <c r="A14" s="49" t="s">
        <v>65</v>
      </c>
      <c r="B14" s="28"/>
      <c r="C14" s="28"/>
      <c r="D14" s="28"/>
      <c r="E14" s="28"/>
      <c r="F14" s="28"/>
      <c r="G14" s="29"/>
      <c r="H14" s="142" t="s">
        <v>116</v>
      </c>
      <c r="I14" s="143"/>
    </row>
    <row r="15" spans="1:9" x14ac:dyDescent="0.25">
      <c r="A15" s="48" t="s">
        <v>2</v>
      </c>
      <c r="B15" s="26"/>
      <c r="C15" s="26"/>
      <c r="D15" s="26"/>
      <c r="E15" s="26"/>
      <c r="F15" s="26"/>
      <c r="G15" s="27"/>
      <c r="H15" s="144" t="s">
        <v>33</v>
      </c>
      <c r="I15" s="141"/>
    </row>
    <row r="16" spans="1:9" x14ac:dyDescent="0.25">
      <c r="A16" s="49" t="s">
        <v>4</v>
      </c>
      <c r="B16" s="28"/>
      <c r="C16" s="28"/>
      <c r="D16" s="28"/>
      <c r="E16" s="28"/>
      <c r="F16" s="28"/>
      <c r="G16" s="29"/>
      <c r="H16" s="145" t="s">
        <v>203</v>
      </c>
      <c r="I16" s="146"/>
    </row>
    <row r="17" spans="1:10" ht="15" customHeight="1" x14ac:dyDescent="0.25">
      <c r="A17" s="50" t="s">
        <v>22</v>
      </c>
      <c r="B17" s="30"/>
      <c r="C17" s="30"/>
      <c r="D17" s="30"/>
      <c r="E17" s="30"/>
      <c r="F17" s="30"/>
      <c r="G17" s="30"/>
      <c r="H17" s="30"/>
      <c r="I17" s="51"/>
    </row>
    <row r="18" spans="1:10" ht="15" customHeight="1" x14ac:dyDescent="0.25">
      <c r="A18" s="52" t="s">
        <v>0</v>
      </c>
      <c r="B18" s="279" t="s">
        <v>23</v>
      </c>
      <c r="C18" s="279"/>
      <c r="D18" s="279"/>
      <c r="E18" s="279"/>
      <c r="F18" s="279"/>
      <c r="G18" s="279"/>
      <c r="H18" s="280" t="s">
        <v>40</v>
      </c>
      <c r="I18" s="281"/>
    </row>
    <row r="19" spans="1:10" x14ac:dyDescent="0.25">
      <c r="A19" s="53" t="s">
        <v>1</v>
      </c>
      <c r="B19" s="282" t="s">
        <v>44</v>
      </c>
      <c r="C19" s="282"/>
      <c r="D19" s="282"/>
      <c r="E19" s="282"/>
      <c r="F19" s="282"/>
      <c r="G19" s="282"/>
      <c r="H19" s="283" t="s">
        <v>169</v>
      </c>
      <c r="I19" s="284"/>
    </row>
    <row r="20" spans="1:10" x14ac:dyDescent="0.25">
      <c r="A20" s="54" t="s">
        <v>3</v>
      </c>
      <c r="B20" s="218" t="s">
        <v>130</v>
      </c>
      <c r="C20" s="218"/>
      <c r="D20" s="218"/>
      <c r="E20" s="218"/>
      <c r="F20" s="218"/>
      <c r="G20" s="218"/>
      <c r="H20" s="271">
        <v>1621</v>
      </c>
      <c r="I20" s="272"/>
    </row>
    <row r="21" spans="1:10" x14ac:dyDescent="0.25">
      <c r="A21" s="56" t="s">
        <v>5</v>
      </c>
      <c r="B21" s="273" t="s">
        <v>46</v>
      </c>
      <c r="C21" s="274"/>
      <c r="D21" s="274"/>
      <c r="E21" s="274"/>
      <c r="F21" s="274"/>
      <c r="G21" s="274"/>
      <c r="H21" s="275">
        <v>1659.47</v>
      </c>
      <c r="I21" s="276"/>
    </row>
    <row r="22" spans="1:10" x14ac:dyDescent="0.25">
      <c r="A22" s="52" t="s">
        <v>27</v>
      </c>
      <c r="B22" s="279" t="s">
        <v>6</v>
      </c>
      <c r="C22" s="279"/>
      <c r="D22" s="279"/>
      <c r="E22" s="279"/>
      <c r="F22" s="279"/>
      <c r="G22" s="279"/>
      <c r="H22" s="277">
        <v>46023</v>
      </c>
      <c r="I22" s="278"/>
    </row>
    <row r="23" spans="1:10" x14ac:dyDescent="0.25">
      <c r="A23" s="53" t="s">
        <v>28</v>
      </c>
      <c r="B23" s="265" t="s">
        <v>29</v>
      </c>
      <c r="C23" s="265"/>
      <c r="D23" s="265"/>
      <c r="E23" s="265" t="s">
        <v>132</v>
      </c>
      <c r="F23" s="265"/>
      <c r="G23" s="265"/>
      <c r="H23" s="265" t="s">
        <v>51</v>
      </c>
      <c r="I23" s="303"/>
    </row>
    <row r="24" spans="1:10" x14ac:dyDescent="0.25">
      <c r="A24" s="52" t="s">
        <v>31</v>
      </c>
      <c r="B24" s="304">
        <v>0.06</v>
      </c>
      <c r="C24" s="304"/>
      <c r="D24" s="304"/>
      <c r="E24" s="268">
        <v>44</v>
      </c>
      <c r="F24" s="268"/>
      <c r="G24" s="268"/>
      <c r="H24" s="305">
        <v>4</v>
      </c>
      <c r="I24" s="306"/>
    </row>
    <row r="25" spans="1:10" x14ac:dyDescent="0.25">
      <c r="A25" s="53" t="s">
        <v>32</v>
      </c>
      <c r="B25" s="265" t="s">
        <v>49</v>
      </c>
      <c r="C25" s="265"/>
      <c r="D25" s="265"/>
      <c r="E25" s="265" t="s">
        <v>47</v>
      </c>
      <c r="F25" s="265"/>
      <c r="G25" s="265"/>
      <c r="H25" s="266" t="s">
        <v>48</v>
      </c>
      <c r="I25" s="267"/>
    </row>
    <row r="26" spans="1:10" x14ac:dyDescent="0.25">
      <c r="A26" s="52" t="s">
        <v>34</v>
      </c>
      <c r="B26" s="268" t="s">
        <v>18</v>
      </c>
      <c r="C26" s="268"/>
      <c r="D26" s="268"/>
      <c r="E26" s="268">
        <v>1</v>
      </c>
      <c r="F26" s="268"/>
      <c r="G26" s="268"/>
      <c r="H26" s="269">
        <v>1</v>
      </c>
      <c r="I26" s="270"/>
    </row>
    <row r="27" spans="1:10" ht="16.5" thickBot="1" x14ac:dyDescent="0.3">
      <c r="A27" s="250"/>
      <c r="B27" s="251"/>
      <c r="C27" s="251"/>
      <c r="D27" s="251"/>
      <c r="E27" s="251"/>
      <c r="F27" s="251"/>
      <c r="G27" s="251"/>
      <c r="H27" s="251"/>
      <c r="I27" s="252"/>
    </row>
    <row r="28" spans="1:10" ht="16.5" thickBot="1" x14ac:dyDescent="0.3">
      <c r="A28" s="161" t="s">
        <v>72</v>
      </c>
      <c r="B28" s="162"/>
      <c r="C28" s="162"/>
      <c r="D28" s="162"/>
      <c r="E28" s="162"/>
      <c r="F28" s="162"/>
      <c r="G28" s="162"/>
      <c r="H28" s="162"/>
      <c r="I28" s="163"/>
    </row>
    <row r="29" spans="1:10" x14ac:dyDescent="0.25">
      <c r="A29" s="207" t="s">
        <v>21</v>
      </c>
      <c r="B29" s="208"/>
      <c r="C29" s="208"/>
      <c r="D29" s="208"/>
      <c r="E29" s="208"/>
      <c r="F29" s="208"/>
      <c r="G29" s="208"/>
      <c r="H29" s="208" t="s">
        <v>67</v>
      </c>
      <c r="I29" s="209"/>
    </row>
    <row r="30" spans="1:10" x14ac:dyDescent="0.25">
      <c r="A30" s="56" t="s">
        <v>0</v>
      </c>
      <c r="B30" s="212" t="s">
        <v>7</v>
      </c>
      <c r="C30" s="213"/>
      <c r="D30" s="213"/>
      <c r="E30" s="213"/>
      <c r="F30" s="213"/>
      <c r="G30" s="214"/>
      <c r="H30" s="261">
        <f>H21</f>
        <v>1659.47</v>
      </c>
      <c r="I30" s="262"/>
      <c r="J30" s="117"/>
    </row>
    <row r="31" spans="1:10" x14ac:dyDescent="0.25">
      <c r="A31" s="57" t="s">
        <v>1</v>
      </c>
      <c r="B31" s="258" t="s">
        <v>41</v>
      </c>
      <c r="C31" s="259"/>
      <c r="D31" s="259"/>
      <c r="E31" s="259"/>
      <c r="F31" s="259"/>
      <c r="G31" s="260"/>
      <c r="H31" s="261"/>
      <c r="I31" s="262"/>
    </row>
    <row r="32" spans="1:10" x14ac:dyDescent="0.25">
      <c r="A32" s="56" t="s">
        <v>3</v>
      </c>
      <c r="B32" s="212" t="s">
        <v>114</v>
      </c>
      <c r="C32" s="213"/>
      <c r="D32" s="213"/>
      <c r="E32" s="213"/>
      <c r="F32" s="213"/>
      <c r="G32" s="214"/>
      <c r="H32" s="263">
        <v>0</v>
      </c>
      <c r="I32" s="264"/>
    </row>
    <row r="33" spans="1:9" x14ac:dyDescent="0.25">
      <c r="A33" s="57" t="s">
        <v>5</v>
      </c>
      <c r="B33" s="258" t="s">
        <v>42</v>
      </c>
      <c r="C33" s="259"/>
      <c r="D33" s="259"/>
      <c r="E33" s="259"/>
      <c r="F33" s="259"/>
      <c r="G33" s="260"/>
      <c r="H33" s="261"/>
      <c r="I33" s="262"/>
    </row>
    <row r="34" spans="1:9" x14ac:dyDescent="0.25">
      <c r="A34" s="57" t="s">
        <v>27</v>
      </c>
      <c r="B34" s="258" t="s">
        <v>63</v>
      </c>
      <c r="C34" s="259"/>
      <c r="D34" s="259"/>
      <c r="E34" s="259"/>
      <c r="F34" s="259"/>
      <c r="G34" s="260"/>
      <c r="H34" s="261"/>
      <c r="I34" s="262"/>
    </row>
    <row r="35" spans="1:9" x14ac:dyDescent="0.25">
      <c r="A35" s="57" t="s">
        <v>28</v>
      </c>
      <c r="B35" s="258" t="s">
        <v>43</v>
      </c>
      <c r="C35" s="259"/>
      <c r="D35" s="259"/>
      <c r="E35" s="259"/>
      <c r="F35" s="259"/>
      <c r="G35" s="260"/>
      <c r="H35" s="261"/>
      <c r="I35" s="262"/>
    </row>
    <row r="36" spans="1:9" x14ac:dyDescent="0.25">
      <c r="A36" s="54" t="s">
        <v>31</v>
      </c>
      <c r="B36" s="247" t="s">
        <v>64</v>
      </c>
      <c r="C36" s="248"/>
      <c r="D36" s="248"/>
      <c r="E36" s="248"/>
      <c r="F36" s="248"/>
      <c r="G36" s="249"/>
      <c r="H36" s="261"/>
      <c r="I36" s="262"/>
    </row>
    <row r="37" spans="1:9" x14ac:dyDescent="0.25">
      <c r="A37" s="54" t="s">
        <v>32</v>
      </c>
      <c r="B37" s="247" t="s">
        <v>61</v>
      </c>
      <c r="C37" s="248"/>
      <c r="D37" s="248"/>
      <c r="E37" s="248"/>
      <c r="F37" s="248"/>
      <c r="G37" s="249"/>
      <c r="H37" s="256"/>
      <c r="I37" s="257"/>
    </row>
    <row r="38" spans="1:9" x14ac:dyDescent="0.25">
      <c r="A38" s="159" t="s">
        <v>62</v>
      </c>
      <c r="B38" s="160"/>
      <c r="C38" s="160"/>
      <c r="D38" s="160"/>
      <c r="E38" s="160"/>
      <c r="F38" s="160"/>
      <c r="G38" s="160"/>
      <c r="H38" s="174">
        <f>SUM(H30:H37)</f>
        <v>1659.47</v>
      </c>
      <c r="I38" s="175"/>
    </row>
    <row r="39" spans="1:9" ht="16.5" thickBot="1" x14ac:dyDescent="0.3">
      <c r="A39" s="250"/>
      <c r="B39" s="251"/>
      <c r="C39" s="251"/>
      <c r="D39" s="251"/>
      <c r="E39" s="251"/>
      <c r="F39" s="251"/>
      <c r="G39" s="251"/>
      <c r="H39" s="251"/>
      <c r="I39" s="252"/>
    </row>
    <row r="40" spans="1:9" ht="16.5" thickBot="1" x14ac:dyDescent="0.3">
      <c r="A40" s="161" t="s">
        <v>73</v>
      </c>
      <c r="B40" s="162"/>
      <c r="C40" s="162"/>
      <c r="D40" s="162"/>
      <c r="E40" s="162"/>
      <c r="F40" s="162"/>
      <c r="G40" s="162"/>
      <c r="H40" s="162"/>
      <c r="I40" s="163"/>
    </row>
    <row r="41" spans="1:9" x14ac:dyDescent="0.25">
      <c r="A41" s="253" t="s">
        <v>74</v>
      </c>
      <c r="B41" s="254"/>
      <c r="C41" s="254"/>
      <c r="D41" s="254"/>
      <c r="E41" s="254"/>
      <c r="F41" s="254"/>
      <c r="G41" s="254"/>
      <c r="H41" s="254"/>
      <c r="I41" s="255"/>
    </row>
    <row r="42" spans="1:9" x14ac:dyDescent="0.25">
      <c r="A42" s="172" t="s">
        <v>21</v>
      </c>
      <c r="B42" s="149"/>
      <c r="C42" s="149"/>
      <c r="D42" s="149"/>
      <c r="E42" s="149"/>
      <c r="F42" s="149"/>
      <c r="G42" s="173"/>
      <c r="H42" s="243" t="s">
        <v>67</v>
      </c>
      <c r="I42" s="150"/>
    </row>
    <row r="43" spans="1:9" x14ac:dyDescent="0.25">
      <c r="A43" s="244" t="s">
        <v>45</v>
      </c>
      <c r="B43" s="245"/>
      <c r="C43" s="245"/>
      <c r="D43" s="245"/>
      <c r="E43" s="245"/>
      <c r="F43" s="245"/>
      <c r="G43" s="246"/>
      <c r="H43" s="94" t="s">
        <v>9</v>
      </c>
      <c r="I43" s="58" t="s">
        <v>24</v>
      </c>
    </row>
    <row r="44" spans="1:9" x14ac:dyDescent="0.25">
      <c r="A44" s="56" t="s">
        <v>0</v>
      </c>
      <c r="B44" s="247" t="s">
        <v>75</v>
      </c>
      <c r="C44" s="248"/>
      <c r="D44" s="248"/>
      <c r="E44" s="248"/>
      <c r="F44" s="248"/>
      <c r="G44" s="249"/>
      <c r="H44" s="12">
        <v>8.3299999999999999E-2</v>
      </c>
      <c r="I44" s="59">
        <f>H44*($H$38)</f>
        <v>138.23385099999999</v>
      </c>
    </row>
    <row r="45" spans="1:9" x14ac:dyDescent="0.25">
      <c r="A45" s="56" t="s">
        <v>1</v>
      </c>
      <c r="B45" s="247" t="s">
        <v>76</v>
      </c>
      <c r="C45" s="248"/>
      <c r="D45" s="248"/>
      <c r="E45" s="248"/>
      <c r="F45" s="248"/>
      <c r="G45" s="249"/>
      <c r="H45" s="12">
        <v>0.1111</v>
      </c>
      <c r="I45" s="59">
        <f>H45*($H$38)</f>
        <v>184.36711700000001</v>
      </c>
    </row>
    <row r="46" spans="1:9" x14ac:dyDescent="0.25">
      <c r="A46" s="159" t="s">
        <v>62</v>
      </c>
      <c r="B46" s="160"/>
      <c r="C46" s="160"/>
      <c r="D46" s="160"/>
      <c r="E46" s="160"/>
      <c r="F46" s="160"/>
      <c r="G46" s="160"/>
      <c r="H46" s="13">
        <f>SUM(H44:H45)</f>
        <v>0.19440000000000002</v>
      </c>
      <c r="I46" s="60">
        <f>SUM(I44:I45)</f>
        <v>322.60096799999997</v>
      </c>
    </row>
    <row r="47" spans="1:9" x14ac:dyDescent="0.25">
      <c r="A47" s="235"/>
      <c r="B47" s="236"/>
      <c r="C47" s="236"/>
      <c r="D47" s="236"/>
      <c r="E47" s="236"/>
      <c r="F47" s="236"/>
      <c r="G47" s="236"/>
      <c r="H47" s="236"/>
      <c r="I47" s="237"/>
    </row>
    <row r="48" spans="1:9" x14ac:dyDescent="0.25">
      <c r="A48" s="222" t="s">
        <v>77</v>
      </c>
      <c r="B48" s="223"/>
      <c r="C48" s="223"/>
      <c r="D48" s="223"/>
      <c r="E48" s="223"/>
      <c r="F48" s="223"/>
      <c r="G48" s="223"/>
      <c r="H48" s="223"/>
      <c r="I48" s="224"/>
    </row>
    <row r="49" spans="1:32" x14ac:dyDescent="0.25">
      <c r="A49" s="172" t="s">
        <v>21</v>
      </c>
      <c r="B49" s="149"/>
      <c r="C49" s="149"/>
      <c r="D49" s="149"/>
      <c r="E49" s="149"/>
      <c r="F49" s="149"/>
      <c r="G49" s="173"/>
      <c r="H49" s="243" t="s">
        <v>67</v>
      </c>
      <c r="I49" s="150"/>
    </row>
    <row r="50" spans="1:32" x14ac:dyDescent="0.25">
      <c r="A50" s="210" t="s">
        <v>45</v>
      </c>
      <c r="B50" s="211"/>
      <c r="C50" s="211"/>
      <c r="D50" s="211"/>
      <c r="E50" s="211"/>
      <c r="F50" s="211"/>
      <c r="G50" s="211"/>
      <c r="H50" s="94" t="s">
        <v>9</v>
      </c>
      <c r="I50" s="58" t="s">
        <v>24</v>
      </c>
    </row>
    <row r="51" spans="1:32" x14ac:dyDescent="0.25">
      <c r="A51" s="56" t="s">
        <v>0</v>
      </c>
      <c r="B51" s="169" t="s">
        <v>10</v>
      </c>
      <c r="C51" s="169"/>
      <c r="D51" s="169"/>
      <c r="E51" s="169"/>
      <c r="F51" s="169"/>
      <c r="G51" s="169"/>
      <c r="H51" s="14">
        <v>0.2</v>
      </c>
      <c r="I51" s="95">
        <f>H51*($I$46+$H$38)</f>
        <v>396.41419360000003</v>
      </c>
    </row>
    <row r="52" spans="1:32" x14ac:dyDescent="0.25">
      <c r="A52" s="56" t="s">
        <v>1</v>
      </c>
      <c r="B52" s="169" t="s">
        <v>11</v>
      </c>
      <c r="C52" s="169"/>
      <c r="D52" s="169"/>
      <c r="E52" s="169"/>
      <c r="F52" s="169"/>
      <c r="G52" s="169"/>
      <c r="H52" s="14">
        <v>1.4999999999999999E-2</v>
      </c>
      <c r="I52" s="95">
        <f t="shared" ref="I52:I58" si="0">H52*($I$46+$H$38)</f>
        <v>29.73106452</v>
      </c>
    </row>
    <row r="53" spans="1:32" x14ac:dyDescent="0.25">
      <c r="A53" s="56" t="s">
        <v>3</v>
      </c>
      <c r="B53" s="169" t="s">
        <v>12</v>
      </c>
      <c r="C53" s="169"/>
      <c r="D53" s="169"/>
      <c r="E53" s="169"/>
      <c r="F53" s="169"/>
      <c r="G53" s="169"/>
      <c r="H53" s="14">
        <v>0.01</v>
      </c>
      <c r="I53" s="95">
        <f t="shared" si="0"/>
        <v>19.82070968</v>
      </c>
    </row>
    <row r="54" spans="1:32" x14ac:dyDescent="0.25">
      <c r="A54" s="56" t="s">
        <v>5</v>
      </c>
      <c r="B54" s="169" t="s">
        <v>13</v>
      </c>
      <c r="C54" s="169"/>
      <c r="D54" s="169"/>
      <c r="E54" s="169"/>
      <c r="F54" s="169"/>
      <c r="G54" s="169"/>
      <c r="H54" s="14">
        <v>2E-3</v>
      </c>
      <c r="I54" s="95">
        <f t="shared" si="0"/>
        <v>3.9641419359999999</v>
      </c>
    </row>
    <row r="55" spans="1:32" x14ac:dyDescent="0.25">
      <c r="A55" s="56" t="s">
        <v>27</v>
      </c>
      <c r="B55" s="169" t="s">
        <v>14</v>
      </c>
      <c r="C55" s="169"/>
      <c r="D55" s="169"/>
      <c r="E55" s="169"/>
      <c r="F55" s="169"/>
      <c r="G55" s="169"/>
      <c r="H55" s="14">
        <v>2.5000000000000001E-2</v>
      </c>
      <c r="I55" s="95">
        <f t="shared" si="0"/>
        <v>49.551774200000004</v>
      </c>
    </row>
    <row r="56" spans="1:32" x14ac:dyDescent="0.25">
      <c r="A56" s="56" t="s">
        <v>28</v>
      </c>
      <c r="B56" s="169" t="s">
        <v>16</v>
      </c>
      <c r="C56" s="169"/>
      <c r="D56" s="169"/>
      <c r="E56" s="169"/>
      <c r="F56" s="169"/>
      <c r="G56" s="169"/>
      <c r="H56" s="14">
        <v>6.0000000000000001E-3</v>
      </c>
      <c r="I56" s="95">
        <f t="shared" si="0"/>
        <v>11.892425808</v>
      </c>
    </row>
    <row r="57" spans="1:32" s="2" customFormat="1" x14ac:dyDescent="0.25">
      <c r="A57" s="56" t="s">
        <v>31</v>
      </c>
      <c r="B57" s="218" t="s">
        <v>204</v>
      </c>
      <c r="C57" s="218"/>
      <c r="D57" s="218"/>
      <c r="E57" s="218"/>
      <c r="F57" s="218"/>
      <c r="G57" s="218"/>
      <c r="H57" s="126">
        <v>3.1283999999999999E-2</v>
      </c>
      <c r="I57" s="101">
        <f t="shared" si="0"/>
        <v>62.007108162911997</v>
      </c>
    </row>
    <row r="58" spans="1:32" x14ac:dyDescent="0.25">
      <c r="A58" s="56" t="s">
        <v>32</v>
      </c>
      <c r="B58" s="169" t="s">
        <v>15</v>
      </c>
      <c r="C58" s="169"/>
      <c r="D58" s="169"/>
      <c r="E58" s="169"/>
      <c r="F58" s="169"/>
      <c r="G58" s="169"/>
      <c r="H58" s="14">
        <v>0.08</v>
      </c>
      <c r="I58" s="95">
        <f t="shared" si="0"/>
        <v>158.56567744</v>
      </c>
    </row>
    <row r="59" spans="1:32" x14ac:dyDescent="0.25">
      <c r="A59" s="159" t="s">
        <v>62</v>
      </c>
      <c r="B59" s="160"/>
      <c r="C59" s="160"/>
      <c r="D59" s="160"/>
      <c r="E59" s="160"/>
      <c r="F59" s="160"/>
      <c r="G59" s="160"/>
      <c r="H59" s="15">
        <f>SUM(H51:H58)</f>
        <v>0.36928400000000006</v>
      </c>
      <c r="I59" s="61">
        <f>SUM(I51:I58)</f>
        <v>731.94709534691196</v>
      </c>
    </row>
    <row r="60" spans="1:32" x14ac:dyDescent="0.25">
      <c r="A60" s="235"/>
      <c r="B60" s="236"/>
      <c r="C60" s="236"/>
      <c r="D60" s="236"/>
      <c r="E60" s="236"/>
      <c r="F60" s="236"/>
      <c r="G60" s="236"/>
      <c r="H60" s="236"/>
      <c r="I60" s="237"/>
    </row>
    <row r="61" spans="1:32" x14ac:dyDescent="0.25">
      <c r="A61" s="222" t="s">
        <v>78</v>
      </c>
      <c r="B61" s="223"/>
      <c r="C61" s="223"/>
      <c r="D61" s="223"/>
      <c r="E61" s="223"/>
      <c r="F61" s="223"/>
      <c r="G61" s="223"/>
      <c r="H61" s="223"/>
      <c r="I61" s="224"/>
    </row>
    <row r="62" spans="1:32" x14ac:dyDescent="0.25">
      <c r="A62" s="227" t="s">
        <v>21</v>
      </c>
      <c r="B62" s="225"/>
      <c r="C62" s="225"/>
      <c r="D62" s="225"/>
      <c r="E62" s="225"/>
      <c r="F62" s="225"/>
      <c r="G62" s="225"/>
      <c r="H62" s="225" t="s">
        <v>67</v>
      </c>
      <c r="I62" s="226"/>
    </row>
    <row r="63" spans="1:32" x14ac:dyDescent="0.25">
      <c r="A63" s="56" t="s">
        <v>0</v>
      </c>
      <c r="B63" s="169" t="s">
        <v>8</v>
      </c>
      <c r="C63" s="169"/>
      <c r="D63" s="169"/>
      <c r="E63" s="169"/>
      <c r="F63" s="169"/>
      <c r="G63" s="169"/>
      <c r="H63" s="241">
        <f>$H$24*$E$24-$B$24*$H$21</f>
        <v>76.431799999999996</v>
      </c>
      <c r="I63" s="242"/>
      <c r="AE63" s="3"/>
      <c r="AF63" s="3"/>
    </row>
    <row r="64" spans="1:32" s="2" customFormat="1" x14ac:dyDescent="0.25">
      <c r="A64" s="56" t="s">
        <v>1</v>
      </c>
      <c r="B64" s="218" t="s">
        <v>35</v>
      </c>
      <c r="C64" s="218"/>
      <c r="D64" s="218"/>
      <c r="E64" s="218"/>
      <c r="F64" s="218"/>
      <c r="G64" s="218"/>
      <c r="H64" s="241">
        <v>505.99</v>
      </c>
      <c r="I64" s="242"/>
    </row>
    <row r="65" spans="1:9" s="2" customFormat="1" x14ac:dyDescent="0.25">
      <c r="A65" s="56" t="s">
        <v>3</v>
      </c>
      <c r="B65" s="218" t="s">
        <v>57</v>
      </c>
      <c r="C65" s="218"/>
      <c r="D65" s="218"/>
      <c r="E65" s="218"/>
      <c r="F65" s="218"/>
      <c r="G65" s="218"/>
      <c r="H65" s="241">
        <v>0</v>
      </c>
      <c r="I65" s="242"/>
    </row>
    <row r="66" spans="1:9" s="2" customFormat="1" x14ac:dyDescent="0.25">
      <c r="A66" s="56" t="s">
        <v>5</v>
      </c>
      <c r="B66" s="218" t="s">
        <v>56</v>
      </c>
      <c r="C66" s="218"/>
      <c r="D66" s="218"/>
      <c r="E66" s="218"/>
      <c r="F66" s="218"/>
      <c r="G66" s="218"/>
      <c r="H66" s="241">
        <v>60.75</v>
      </c>
      <c r="I66" s="242"/>
    </row>
    <row r="67" spans="1:9" s="2" customFormat="1" x14ac:dyDescent="0.25">
      <c r="A67" s="56" t="s">
        <v>27</v>
      </c>
      <c r="B67" s="218" t="s">
        <v>20</v>
      </c>
      <c r="C67" s="218"/>
      <c r="D67" s="218"/>
      <c r="E67" s="218"/>
      <c r="F67" s="218"/>
      <c r="G67" s="218"/>
      <c r="H67" s="241">
        <v>4.6100000000000003</v>
      </c>
      <c r="I67" s="242"/>
    </row>
    <row r="68" spans="1:9" x14ac:dyDescent="0.25">
      <c r="A68" s="56" t="s">
        <v>28</v>
      </c>
      <c r="B68" s="238" t="s">
        <v>66</v>
      </c>
      <c r="C68" s="238"/>
      <c r="D68" s="238"/>
      <c r="E68" s="238"/>
      <c r="F68" s="238"/>
      <c r="G68" s="238"/>
      <c r="H68" s="239"/>
      <c r="I68" s="240"/>
    </row>
    <row r="69" spans="1:9" x14ac:dyDescent="0.25">
      <c r="A69" s="159" t="s">
        <v>62</v>
      </c>
      <c r="B69" s="160"/>
      <c r="C69" s="160"/>
      <c r="D69" s="160"/>
      <c r="E69" s="160"/>
      <c r="F69" s="160"/>
      <c r="G69" s="160"/>
      <c r="H69" s="174">
        <f>SUM(H63:I68)</f>
        <v>647.78179999999998</v>
      </c>
      <c r="I69" s="175"/>
    </row>
    <row r="70" spans="1:9" x14ac:dyDescent="0.25">
      <c r="A70" s="235"/>
      <c r="B70" s="236"/>
      <c r="C70" s="236"/>
      <c r="D70" s="236"/>
      <c r="E70" s="236"/>
      <c r="F70" s="236"/>
      <c r="G70" s="236"/>
      <c r="H70" s="236"/>
      <c r="I70" s="237"/>
    </row>
    <row r="71" spans="1:9" x14ac:dyDescent="0.25">
      <c r="A71" s="222" t="s">
        <v>79</v>
      </c>
      <c r="B71" s="223"/>
      <c r="C71" s="223"/>
      <c r="D71" s="223"/>
      <c r="E71" s="223"/>
      <c r="F71" s="223"/>
      <c r="G71" s="223"/>
      <c r="H71" s="223"/>
      <c r="I71" s="224"/>
    </row>
    <row r="72" spans="1:9" x14ac:dyDescent="0.25">
      <c r="A72" s="227" t="s">
        <v>21</v>
      </c>
      <c r="B72" s="225"/>
      <c r="C72" s="225"/>
      <c r="D72" s="225"/>
      <c r="E72" s="225"/>
      <c r="F72" s="225"/>
      <c r="G72" s="225"/>
      <c r="H72" s="225" t="s">
        <v>67</v>
      </c>
      <c r="I72" s="226"/>
    </row>
    <row r="73" spans="1:9" x14ac:dyDescent="0.25">
      <c r="A73" s="210" t="s">
        <v>45</v>
      </c>
      <c r="B73" s="211"/>
      <c r="C73" s="211"/>
      <c r="D73" s="211"/>
      <c r="E73" s="211"/>
      <c r="F73" s="211"/>
      <c r="G73" s="211"/>
      <c r="H73" s="94" t="s">
        <v>9</v>
      </c>
      <c r="I73" s="58" t="s">
        <v>24</v>
      </c>
    </row>
    <row r="74" spans="1:9" x14ac:dyDescent="0.25">
      <c r="A74" s="62" t="s">
        <v>80</v>
      </c>
      <c r="B74" s="212" t="s">
        <v>81</v>
      </c>
      <c r="C74" s="213"/>
      <c r="D74" s="213"/>
      <c r="E74" s="213"/>
      <c r="F74" s="213"/>
      <c r="G74" s="214"/>
      <c r="H74" s="16">
        <f>H46</f>
        <v>0.19440000000000002</v>
      </c>
      <c r="I74" s="59">
        <f>I46</f>
        <v>322.60096799999997</v>
      </c>
    </row>
    <row r="75" spans="1:9" x14ac:dyDescent="0.25">
      <c r="A75" s="62" t="s">
        <v>82</v>
      </c>
      <c r="B75" s="212" t="s">
        <v>83</v>
      </c>
      <c r="C75" s="213"/>
      <c r="D75" s="213"/>
      <c r="E75" s="213"/>
      <c r="F75" s="213"/>
      <c r="G75" s="214"/>
      <c r="H75" s="16">
        <f>H59</f>
        <v>0.36928400000000006</v>
      </c>
      <c r="I75" s="59">
        <f>I59</f>
        <v>731.94709534691196</v>
      </c>
    </row>
    <row r="76" spans="1:9" x14ac:dyDescent="0.25">
      <c r="A76" s="62" t="s">
        <v>84</v>
      </c>
      <c r="B76" s="212" t="s">
        <v>85</v>
      </c>
      <c r="C76" s="213"/>
      <c r="D76" s="213"/>
      <c r="E76" s="213"/>
      <c r="F76" s="213"/>
      <c r="G76" s="214"/>
      <c r="H76" s="11"/>
      <c r="I76" s="59">
        <f>H69</f>
        <v>647.78179999999998</v>
      </c>
    </row>
    <row r="77" spans="1:9" x14ac:dyDescent="0.25">
      <c r="A77" s="159" t="s">
        <v>62</v>
      </c>
      <c r="B77" s="160"/>
      <c r="C77" s="160"/>
      <c r="D77" s="160"/>
      <c r="E77" s="160"/>
      <c r="F77" s="160"/>
      <c r="G77" s="160"/>
      <c r="H77" s="11"/>
      <c r="I77" s="60">
        <f>SUM(I74:I76)</f>
        <v>1702.3298633469119</v>
      </c>
    </row>
    <row r="78" spans="1:9" ht="16.5" thickBot="1" x14ac:dyDescent="0.3">
      <c r="A78" s="232"/>
      <c r="B78" s="233"/>
      <c r="C78" s="233"/>
      <c r="D78" s="233"/>
      <c r="E78" s="233"/>
      <c r="F78" s="233"/>
      <c r="G78" s="233"/>
      <c r="H78" s="233"/>
      <c r="I78" s="234"/>
    </row>
    <row r="79" spans="1:9" ht="16.5" thickBot="1" x14ac:dyDescent="0.3">
      <c r="A79" s="161" t="s">
        <v>86</v>
      </c>
      <c r="B79" s="162"/>
      <c r="C79" s="162"/>
      <c r="D79" s="162"/>
      <c r="E79" s="162"/>
      <c r="F79" s="162"/>
      <c r="G79" s="162"/>
      <c r="H79" s="162"/>
      <c r="I79" s="163"/>
    </row>
    <row r="80" spans="1:9" x14ac:dyDescent="0.25">
      <c r="A80" s="207" t="s">
        <v>21</v>
      </c>
      <c r="B80" s="208"/>
      <c r="C80" s="208"/>
      <c r="D80" s="208"/>
      <c r="E80" s="208"/>
      <c r="F80" s="208"/>
      <c r="G80" s="208"/>
      <c r="H80" s="208" t="s">
        <v>67</v>
      </c>
      <c r="I80" s="209"/>
    </row>
    <row r="81" spans="1:32" x14ac:dyDescent="0.25">
      <c r="A81" s="210" t="s">
        <v>45</v>
      </c>
      <c r="B81" s="211"/>
      <c r="C81" s="211"/>
      <c r="D81" s="211"/>
      <c r="E81" s="211"/>
      <c r="F81" s="211"/>
      <c r="G81" s="211"/>
      <c r="H81" s="94" t="s">
        <v>9</v>
      </c>
      <c r="I81" s="58" t="s">
        <v>24</v>
      </c>
    </row>
    <row r="82" spans="1:32" x14ac:dyDescent="0.25">
      <c r="A82" s="56" t="s">
        <v>0</v>
      </c>
      <c r="B82" s="169" t="s">
        <v>25</v>
      </c>
      <c r="C82" s="169"/>
      <c r="D82" s="169"/>
      <c r="E82" s="169"/>
      <c r="F82" s="169"/>
      <c r="G82" s="169"/>
      <c r="H82" s="12">
        <v>4.1999999999999997E-3</v>
      </c>
      <c r="I82" s="59">
        <f>H82*$H$38</f>
        <v>6.9697739999999992</v>
      </c>
    </row>
    <row r="83" spans="1:32" x14ac:dyDescent="0.25">
      <c r="A83" s="56" t="s">
        <v>1</v>
      </c>
      <c r="B83" s="169" t="s">
        <v>36</v>
      </c>
      <c r="C83" s="169"/>
      <c r="D83" s="169"/>
      <c r="E83" s="169"/>
      <c r="F83" s="169"/>
      <c r="G83" s="169"/>
      <c r="H83" s="12">
        <f>8%*H82</f>
        <v>3.3599999999999998E-4</v>
      </c>
      <c r="I83" s="59">
        <f t="shared" ref="I83:I87" si="1">H83*$H$38</f>
        <v>0.55758191999999995</v>
      </c>
    </row>
    <row r="84" spans="1:32" x14ac:dyDescent="0.25">
      <c r="A84" s="56" t="s">
        <v>3</v>
      </c>
      <c r="B84" s="169" t="s">
        <v>69</v>
      </c>
      <c r="C84" s="169"/>
      <c r="D84" s="169"/>
      <c r="E84" s="169"/>
      <c r="F84" s="169"/>
      <c r="G84" s="169"/>
      <c r="H84" s="12">
        <v>3.4799999999999998E-2</v>
      </c>
      <c r="I84" s="59">
        <f t="shared" si="1"/>
        <v>57.749555999999998</v>
      </c>
    </row>
    <row r="85" spans="1:32" x14ac:dyDescent="0.25">
      <c r="A85" s="56" t="s">
        <v>5</v>
      </c>
      <c r="B85" s="169" t="s">
        <v>26</v>
      </c>
      <c r="C85" s="169"/>
      <c r="D85" s="169"/>
      <c r="E85" s="169"/>
      <c r="F85" s="169"/>
      <c r="G85" s="169"/>
      <c r="H85" s="119">
        <v>1.9400000000000001E-3</v>
      </c>
      <c r="I85" s="59">
        <f t="shared" si="1"/>
        <v>3.2193718000000002</v>
      </c>
    </row>
    <row r="86" spans="1:32" x14ac:dyDescent="0.25">
      <c r="A86" s="56" t="s">
        <v>27</v>
      </c>
      <c r="B86" s="231" t="s">
        <v>87</v>
      </c>
      <c r="C86" s="231"/>
      <c r="D86" s="231"/>
      <c r="E86" s="231"/>
      <c r="F86" s="231"/>
      <c r="G86" s="231"/>
      <c r="H86" s="12">
        <f>H85*H59</f>
        <v>7.1641096000000018E-4</v>
      </c>
      <c r="I86" s="59">
        <f t="shared" si="1"/>
        <v>1.1888624957912004</v>
      </c>
    </row>
    <row r="87" spans="1:32" x14ac:dyDescent="0.25">
      <c r="A87" s="56" t="s">
        <v>28</v>
      </c>
      <c r="B87" s="169" t="s">
        <v>60</v>
      </c>
      <c r="C87" s="169"/>
      <c r="D87" s="169"/>
      <c r="E87" s="169"/>
      <c r="F87" s="169"/>
      <c r="G87" s="169"/>
      <c r="H87" s="119">
        <f>8%*40%*H85</f>
        <v>6.2080000000000002E-5</v>
      </c>
      <c r="I87" s="59">
        <f t="shared" si="1"/>
        <v>0.10301989760000001</v>
      </c>
    </row>
    <row r="88" spans="1:32" x14ac:dyDescent="0.25">
      <c r="A88" s="159" t="s">
        <v>62</v>
      </c>
      <c r="B88" s="160"/>
      <c r="C88" s="160"/>
      <c r="D88" s="160"/>
      <c r="E88" s="160"/>
      <c r="F88" s="160"/>
      <c r="G88" s="160"/>
      <c r="H88" s="17">
        <f>SUM(H82:H87)</f>
        <v>4.2054490959999989E-2</v>
      </c>
      <c r="I88" s="60">
        <f>SUM(I82:I87)</f>
        <v>69.788166113391213</v>
      </c>
    </row>
    <row r="89" spans="1:32" x14ac:dyDescent="0.25">
      <c r="A89" s="63"/>
      <c r="B89" s="77"/>
      <c r="C89" s="77"/>
      <c r="D89" s="77"/>
      <c r="E89" s="77"/>
      <c r="F89" s="77"/>
      <c r="G89" s="78"/>
      <c r="H89" s="12"/>
      <c r="I89" s="59"/>
    </row>
    <row r="90" spans="1:32" s="18" customFormat="1" ht="16.5" thickBot="1" x14ac:dyDescent="0.3">
      <c r="A90" s="147" t="s">
        <v>133</v>
      </c>
      <c r="B90" s="148"/>
      <c r="C90" s="148"/>
      <c r="D90" s="148"/>
      <c r="E90" s="148"/>
      <c r="F90" s="148"/>
      <c r="G90" s="148"/>
      <c r="H90" s="80"/>
      <c r="I90" s="81">
        <f>$I$88+$I$77+$H$38</f>
        <v>3431.588029460303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8" customFormat="1" ht="16.5" thickBot="1" x14ac:dyDescent="0.3">
      <c r="A91" s="161" t="s">
        <v>88</v>
      </c>
      <c r="B91" s="162"/>
      <c r="C91" s="162"/>
      <c r="D91" s="162"/>
      <c r="E91" s="162"/>
      <c r="F91" s="162"/>
      <c r="G91" s="162"/>
      <c r="H91" s="162"/>
      <c r="I91" s="16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8" customFormat="1" x14ac:dyDescent="0.25">
      <c r="A92" s="228" t="s">
        <v>89</v>
      </c>
      <c r="B92" s="229"/>
      <c r="C92" s="229"/>
      <c r="D92" s="229"/>
      <c r="E92" s="229"/>
      <c r="F92" s="229"/>
      <c r="G92" s="229"/>
      <c r="H92" s="229"/>
      <c r="I92" s="230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8" customFormat="1" x14ac:dyDescent="0.25">
      <c r="A93" s="227" t="s">
        <v>21</v>
      </c>
      <c r="B93" s="225"/>
      <c r="C93" s="225"/>
      <c r="D93" s="225"/>
      <c r="E93" s="225"/>
      <c r="F93" s="225"/>
      <c r="G93" s="225"/>
      <c r="H93" s="225" t="s">
        <v>67</v>
      </c>
      <c r="I93" s="2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8" customFormat="1" x14ac:dyDescent="0.25">
      <c r="A94" s="210" t="s">
        <v>45</v>
      </c>
      <c r="B94" s="211"/>
      <c r="C94" s="211"/>
      <c r="D94" s="211"/>
      <c r="E94" s="211"/>
      <c r="F94" s="211"/>
      <c r="G94" s="211"/>
      <c r="H94" s="94" t="s">
        <v>9</v>
      </c>
      <c r="I94" s="58" t="s">
        <v>24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8" customFormat="1" x14ac:dyDescent="0.25">
      <c r="A95" s="56" t="s">
        <v>0</v>
      </c>
      <c r="B95" s="169" t="s">
        <v>90</v>
      </c>
      <c r="C95" s="169"/>
      <c r="D95" s="169"/>
      <c r="E95" s="169"/>
      <c r="F95" s="169"/>
      <c r="G95" s="169"/>
      <c r="H95" s="12">
        <v>9.2999999999999992E-3</v>
      </c>
      <c r="I95" s="59">
        <f>H95*I90</f>
        <v>31.913768673980815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s="56" t="s">
        <v>1</v>
      </c>
      <c r="B96" s="169" t="s">
        <v>91</v>
      </c>
      <c r="C96" s="169"/>
      <c r="D96" s="169"/>
      <c r="E96" s="169"/>
      <c r="F96" s="169"/>
      <c r="G96" s="169"/>
      <c r="H96" s="12">
        <v>2.8E-3</v>
      </c>
      <c r="I96" s="59">
        <f>H96*I90</f>
        <v>9.6084464824888478</v>
      </c>
    </row>
    <row r="97" spans="1:9" x14ac:dyDescent="0.25">
      <c r="A97" s="56" t="s">
        <v>3</v>
      </c>
      <c r="B97" s="169" t="s">
        <v>92</v>
      </c>
      <c r="C97" s="169"/>
      <c r="D97" s="169"/>
      <c r="E97" s="169"/>
      <c r="F97" s="169"/>
      <c r="G97" s="169"/>
      <c r="H97" s="12">
        <v>2.0000000000000001E-4</v>
      </c>
      <c r="I97" s="59">
        <f>H97*I90</f>
        <v>0.68631760589206059</v>
      </c>
    </row>
    <row r="98" spans="1:9" x14ac:dyDescent="0.25">
      <c r="A98" s="56" t="s">
        <v>5</v>
      </c>
      <c r="B98" s="169" t="s">
        <v>93</v>
      </c>
      <c r="C98" s="169"/>
      <c r="D98" s="169"/>
      <c r="E98" s="169"/>
      <c r="F98" s="169"/>
      <c r="G98" s="169"/>
      <c r="H98" s="12">
        <v>3.3E-3</v>
      </c>
      <c r="I98" s="59">
        <f>H98*I90</f>
        <v>11.324240497219</v>
      </c>
    </row>
    <row r="99" spans="1:9" x14ac:dyDescent="0.25">
      <c r="A99" s="56" t="s">
        <v>27</v>
      </c>
      <c r="B99" s="169" t="s">
        <v>94</v>
      </c>
      <c r="C99" s="169"/>
      <c r="D99" s="169"/>
      <c r="E99" s="169"/>
      <c r="F99" s="169"/>
      <c r="G99" s="169"/>
      <c r="H99" s="12">
        <v>6.9999999999999999E-4</v>
      </c>
      <c r="I99" s="59">
        <f>H99*I90</f>
        <v>2.402111620622212</v>
      </c>
    </row>
    <row r="100" spans="1:9" x14ac:dyDescent="0.25">
      <c r="A100" s="56" t="s">
        <v>28</v>
      </c>
      <c r="B100" s="169" t="s">
        <v>59</v>
      </c>
      <c r="C100" s="169"/>
      <c r="D100" s="169"/>
      <c r="E100" s="169"/>
      <c r="F100" s="169"/>
      <c r="G100" s="169"/>
      <c r="H100" s="12">
        <v>4.1999999999999997E-3</v>
      </c>
      <c r="I100" s="59">
        <f>H100*I90</f>
        <v>14.412669723733272</v>
      </c>
    </row>
    <row r="101" spans="1:9" x14ac:dyDescent="0.25">
      <c r="A101" s="159" t="s">
        <v>62</v>
      </c>
      <c r="B101" s="160"/>
      <c r="C101" s="160"/>
      <c r="D101" s="160"/>
      <c r="E101" s="160"/>
      <c r="F101" s="160"/>
      <c r="G101" s="160"/>
      <c r="H101" s="17">
        <f>SUM(H95:H100)</f>
        <v>2.0499999999999997E-2</v>
      </c>
      <c r="I101" s="60">
        <f>SUM(I95:I100)</f>
        <v>70.347554603936203</v>
      </c>
    </row>
    <row r="102" spans="1:9" x14ac:dyDescent="0.25">
      <c r="A102" s="219"/>
      <c r="B102" s="220"/>
      <c r="C102" s="220"/>
      <c r="D102" s="220"/>
      <c r="E102" s="220"/>
      <c r="F102" s="220"/>
      <c r="G102" s="220"/>
      <c r="H102" s="220"/>
      <c r="I102" s="221"/>
    </row>
    <row r="103" spans="1:9" x14ac:dyDescent="0.25">
      <c r="A103" s="222" t="s">
        <v>95</v>
      </c>
      <c r="B103" s="223"/>
      <c r="C103" s="223"/>
      <c r="D103" s="223"/>
      <c r="E103" s="223"/>
      <c r="F103" s="223"/>
      <c r="G103" s="223"/>
      <c r="H103" s="223"/>
      <c r="I103" s="224"/>
    </row>
    <row r="104" spans="1:9" x14ac:dyDescent="0.25">
      <c r="A104" s="227" t="s">
        <v>21</v>
      </c>
      <c r="B104" s="225"/>
      <c r="C104" s="225"/>
      <c r="D104" s="225"/>
      <c r="E104" s="225"/>
      <c r="F104" s="225"/>
      <c r="G104" s="225"/>
      <c r="H104" s="225" t="s">
        <v>67</v>
      </c>
      <c r="I104" s="226"/>
    </row>
    <row r="105" spans="1:9" x14ac:dyDescent="0.25">
      <c r="A105" s="210" t="s">
        <v>96</v>
      </c>
      <c r="B105" s="211"/>
      <c r="C105" s="211"/>
      <c r="D105" s="211"/>
      <c r="E105" s="211"/>
      <c r="F105" s="211"/>
      <c r="G105" s="211"/>
      <c r="H105" s="94" t="s">
        <v>9</v>
      </c>
      <c r="I105" s="58" t="s">
        <v>24</v>
      </c>
    </row>
    <row r="106" spans="1:9" s="2" customFormat="1" x14ac:dyDescent="0.25">
      <c r="A106" s="54" t="s">
        <v>0</v>
      </c>
      <c r="B106" s="218" t="s">
        <v>97</v>
      </c>
      <c r="C106" s="218"/>
      <c r="D106" s="218"/>
      <c r="E106" s="218"/>
      <c r="F106" s="218"/>
      <c r="G106" s="218"/>
      <c r="H106" s="5" t="s">
        <v>116</v>
      </c>
      <c r="I106" s="64">
        <v>0</v>
      </c>
    </row>
    <row r="107" spans="1:9" x14ac:dyDescent="0.25">
      <c r="A107" s="159" t="s">
        <v>62</v>
      </c>
      <c r="B107" s="160"/>
      <c r="C107" s="160"/>
      <c r="D107" s="160"/>
      <c r="E107" s="160"/>
      <c r="F107" s="160"/>
      <c r="G107" s="160"/>
      <c r="H107" s="94"/>
      <c r="I107" s="60">
        <f>SUM(I106)</f>
        <v>0</v>
      </c>
    </row>
    <row r="108" spans="1:9" x14ac:dyDescent="0.25">
      <c r="A108" s="219"/>
      <c r="B108" s="220"/>
      <c r="C108" s="220"/>
      <c r="D108" s="220"/>
      <c r="E108" s="220"/>
      <c r="F108" s="220"/>
      <c r="G108" s="220"/>
      <c r="H108" s="220"/>
      <c r="I108" s="221"/>
    </row>
    <row r="109" spans="1:9" x14ac:dyDescent="0.25">
      <c r="A109" s="222" t="s">
        <v>139</v>
      </c>
      <c r="B109" s="223"/>
      <c r="C109" s="223"/>
      <c r="D109" s="223"/>
      <c r="E109" s="223"/>
      <c r="F109" s="223"/>
      <c r="G109" s="223"/>
      <c r="H109" s="223"/>
      <c r="I109" s="224"/>
    </row>
    <row r="110" spans="1:9" x14ac:dyDescent="0.25">
      <c r="A110" s="159" t="s">
        <v>21</v>
      </c>
      <c r="B110" s="160"/>
      <c r="C110" s="160"/>
      <c r="D110" s="160"/>
      <c r="E110" s="160"/>
      <c r="F110" s="160"/>
      <c r="G110" s="160"/>
      <c r="H110" s="225" t="s">
        <v>67</v>
      </c>
      <c r="I110" s="226"/>
    </row>
    <row r="111" spans="1:9" x14ac:dyDescent="0.25">
      <c r="A111" s="210" t="s">
        <v>45</v>
      </c>
      <c r="B111" s="211"/>
      <c r="C111" s="211"/>
      <c r="D111" s="211"/>
      <c r="E111" s="211"/>
      <c r="F111" s="211"/>
      <c r="G111" s="211"/>
      <c r="H111" s="94" t="s">
        <v>9</v>
      </c>
      <c r="I111" s="58" t="s">
        <v>24</v>
      </c>
    </row>
    <row r="112" spans="1:9" x14ac:dyDescent="0.25">
      <c r="A112" s="56" t="s">
        <v>37</v>
      </c>
      <c r="B112" s="212" t="s">
        <v>98</v>
      </c>
      <c r="C112" s="213"/>
      <c r="D112" s="213"/>
      <c r="E112" s="213"/>
      <c r="F112" s="213"/>
      <c r="G112" s="214"/>
      <c r="H112" s="16">
        <f>H101</f>
        <v>2.0499999999999997E-2</v>
      </c>
      <c r="I112" s="65">
        <f>I101</f>
        <v>70.347554603936203</v>
      </c>
    </row>
    <row r="113" spans="1:32" x14ac:dyDescent="0.25">
      <c r="A113" s="56" t="s">
        <v>38</v>
      </c>
      <c r="B113" s="212" t="s">
        <v>52</v>
      </c>
      <c r="C113" s="213"/>
      <c r="D113" s="213"/>
      <c r="E113" s="213"/>
      <c r="F113" s="213"/>
      <c r="G113" s="214"/>
      <c r="H113" s="11"/>
      <c r="I113" s="65">
        <f>I107</f>
        <v>0</v>
      </c>
    </row>
    <row r="114" spans="1:32" x14ac:dyDescent="0.25">
      <c r="A114" s="172" t="s">
        <v>62</v>
      </c>
      <c r="B114" s="149"/>
      <c r="C114" s="149"/>
      <c r="D114" s="149"/>
      <c r="E114" s="149"/>
      <c r="F114" s="149"/>
      <c r="G114" s="173"/>
      <c r="H114" s="94"/>
      <c r="I114" s="66">
        <f>SUM(I112:I113)</f>
        <v>70.347554603936203</v>
      </c>
    </row>
    <row r="115" spans="1:32" ht="16.5" thickBot="1" x14ac:dyDescent="0.3">
      <c r="A115" s="215"/>
      <c r="B115" s="216"/>
      <c r="C115" s="216"/>
      <c r="D115" s="216"/>
      <c r="E115" s="216"/>
      <c r="F115" s="216"/>
      <c r="G115" s="216"/>
      <c r="H115" s="216"/>
      <c r="I115" s="217"/>
    </row>
    <row r="116" spans="1:32" ht="16.5" thickBot="1" x14ac:dyDescent="0.3">
      <c r="A116" s="161" t="s">
        <v>99</v>
      </c>
      <c r="B116" s="162"/>
      <c r="C116" s="162"/>
      <c r="D116" s="162"/>
      <c r="E116" s="162"/>
      <c r="F116" s="162"/>
      <c r="G116" s="162"/>
      <c r="H116" s="162"/>
      <c r="I116" s="163"/>
    </row>
    <row r="117" spans="1:32" x14ac:dyDescent="0.25">
      <c r="A117" s="207" t="s">
        <v>21</v>
      </c>
      <c r="B117" s="208"/>
      <c r="C117" s="208"/>
      <c r="D117" s="208"/>
      <c r="E117" s="208"/>
      <c r="F117" s="208"/>
      <c r="G117" s="208"/>
      <c r="H117" s="208" t="s">
        <v>67</v>
      </c>
      <c r="I117" s="209"/>
    </row>
    <row r="118" spans="1:32" x14ac:dyDescent="0.25">
      <c r="A118" s="56" t="s">
        <v>0</v>
      </c>
      <c r="B118" s="169" t="s">
        <v>58</v>
      </c>
      <c r="C118" s="169"/>
      <c r="D118" s="169"/>
      <c r="E118" s="169"/>
      <c r="F118" s="169"/>
      <c r="G118" s="169"/>
      <c r="H118" s="170">
        <v>24.56</v>
      </c>
      <c r="I118" s="171"/>
    </row>
    <row r="119" spans="1:32" x14ac:dyDescent="0.25">
      <c r="A119" s="56" t="s">
        <v>1</v>
      </c>
      <c r="B119" s="169" t="s">
        <v>170</v>
      </c>
      <c r="C119" s="169"/>
      <c r="D119" s="169"/>
      <c r="E119" s="169"/>
      <c r="F119" s="169"/>
      <c r="G119" s="169"/>
      <c r="H119" s="170">
        <v>489.97</v>
      </c>
      <c r="I119" s="171"/>
    </row>
    <row r="120" spans="1:32" x14ac:dyDescent="0.25">
      <c r="A120" s="56" t="s">
        <v>3</v>
      </c>
      <c r="B120" s="169" t="s">
        <v>101</v>
      </c>
      <c r="C120" s="169"/>
      <c r="D120" s="169"/>
      <c r="E120" s="169"/>
      <c r="F120" s="169"/>
      <c r="G120" s="169"/>
      <c r="H120" s="170">
        <v>129.5</v>
      </c>
      <c r="I120" s="171"/>
    </row>
    <row r="121" spans="1:32" x14ac:dyDescent="0.25">
      <c r="A121" s="56" t="s">
        <v>5</v>
      </c>
      <c r="B121" s="169" t="s">
        <v>171</v>
      </c>
      <c r="C121" s="169"/>
      <c r="D121" s="169"/>
      <c r="E121" s="169"/>
      <c r="F121" s="169"/>
      <c r="G121" s="169"/>
      <c r="H121" s="170">
        <v>14.05</v>
      </c>
      <c r="I121" s="171"/>
    </row>
    <row r="122" spans="1:32" x14ac:dyDescent="0.25">
      <c r="A122" s="172" t="s">
        <v>62</v>
      </c>
      <c r="B122" s="149"/>
      <c r="C122" s="149"/>
      <c r="D122" s="149"/>
      <c r="E122" s="149"/>
      <c r="F122" s="149"/>
      <c r="G122" s="173"/>
      <c r="H122" s="174">
        <f>SUM(H118:I121)</f>
        <v>658.07999999999993</v>
      </c>
      <c r="I122" s="175"/>
    </row>
    <row r="123" spans="1:32" x14ac:dyDescent="0.25">
      <c r="A123" s="93"/>
      <c r="B123" s="149"/>
      <c r="C123" s="149"/>
      <c r="D123" s="149"/>
      <c r="E123" s="149"/>
      <c r="F123" s="149"/>
      <c r="G123" s="149"/>
      <c r="H123" s="149"/>
      <c r="I123" s="150"/>
    </row>
    <row r="124" spans="1:32" s="18" customFormat="1" ht="16.5" thickBot="1" x14ac:dyDescent="0.3">
      <c r="A124" s="147" t="s">
        <v>134</v>
      </c>
      <c r="B124" s="148"/>
      <c r="C124" s="148"/>
      <c r="D124" s="148"/>
      <c r="E124" s="148"/>
      <c r="F124" s="148"/>
      <c r="G124" s="148"/>
      <c r="H124" s="80"/>
      <c r="I124" s="81">
        <f>$I$88+$I$77+$H$38+$I$114+$H$122</f>
        <v>4160.0155840642392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6.5" thickBot="1" x14ac:dyDescent="0.3">
      <c r="A125" s="161" t="s">
        <v>102</v>
      </c>
      <c r="B125" s="162"/>
      <c r="C125" s="162"/>
      <c r="D125" s="162"/>
      <c r="E125" s="162"/>
      <c r="F125" s="162"/>
      <c r="G125" s="162"/>
      <c r="H125" s="162"/>
      <c r="I125" s="163"/>
    </row>
    <row r="126" spans="1:32" x14ac:dyDescent="0.25">
      <c r="A126" s="164" t="s">
        <v>21</v>
      </c>
      <c r="B126" s="165"/>
      <c r="C126" s="165"/>
      <c r="D126" s="165"/>
      <c r="E126" s="165"/>
      <c r="F126" s="165"/>
      <c r="G126" s="165"/>
      <c r="H126" s="165" t="s">
        <v>67</v>
      </c>
      <c r="I126" s="166"/>
    </row>
    <row r="127" spans="1:32" x14ac:dyDescent="0.25">
      <c r="A127" s="167" t="s">
        <v>45</v>
      </c>
      <c r="B127" s="168"/>
      <c r="C127" s="168"/>
      <c r="D127" s="168"/>
      <c r="E127" s="168"/>
      <c r="F127" s="168"/>
      <c r="G127" s="168"/>
      <c r="H127" s="19" t="s">
        <v>9</v>
      </c>
      <c r="I127" s="69" t="s">
        <v>24</v>
      </c>
    </row>
    <row r="128" spans="1:32" x14ac:dyDescent="0.25">
      <c r="A128" s="70" t="s">
        <v>0</v>
      </c>
      <c r="B128" s="197" t="s">
        <v>103</v>
      </c>
      <c r="C128" s="198"/>
      <c r="D128" s="198"/>
      <c r="E128" s="198"/>
      <c r="F128" s="198"/>
      <c r="G128" s="199"/>
      <c r="H128" s="14">
        <v>7.9000000000000008E-3</v>
      </c>
      <c r="I128" s="95">
        <f>H128*$I$124</f>
        <v>32.864123114107493</v>
      </c>
    </row>
    <row r="129" spans="1:32" x14ac:dyDescent="0.25">
      <c r="A129" s="70" t="s">
        <v>1</v>
      </c>
      <c r="B129" s="197" t="s">
        <v>17</v>
      </c>
      <c r="C129" s="198"/>
      <c r="D129" s="198"/>
      <c r="E129" s="198"/>
      <c r="F129" s="198"/>
      <c r="G129" s="199"/>
      <c r="H129" s="14">
        <v>0.01</v>
      </c>
      <c r="I129" s="95">
        <f>H129*($I$128+$I$124)</f>
        <v>41.928797071783464</v>
      </c>
    </row>
    <row r="130" spans="1:32" x14ac:dyDescent="0.25">
      <c r="A130" s="71" t="s">
        <v>3</v>
      </c>
      <c r="B130" s="197" t="s">
        <v>127</v>
      </c>
      <c r="C130" s="205"/>
      <c r="D130" s="205"/>
      <c r="E130" s="205"/>
      <c r="F130" s="205"/>
      <c r="G130" s="206"/>
      <c r="H130" s="14">
        <v>3.6700000000000003E-2</v>
      </c>
      <c r="I130" s="72">
        <f>(SUM($I$124+$I$128+$I$129)*H130)/(100%-(SUM($H$130:$H$132)))</f>
        <v>171.67510450235258</v>
      </c>
    </row>
    <row r="131" spans="1:32" x14ac:dyDescent="0.25">
      <c r="A131" s="71"/>
      <c r="B131" s="153" t="s">
        <v>126</v>
      </c>
      <c r="C131" s="154"/>
      <c r="D131" s="154"/>
      <c r="E131" s="154"/>
      <c r="F131" s="154"/>
      <c r="G131" s="155"/>
      <c r="H131" s="20">
        <v>8.0000000000000002E-3</v>
      </c>
      <c r="I131" s="72">
        <f>(SUM($I$124+$I$128+$I$129)*H131)/(100%-(SUM($H$130:$H$132)))</f>
        <v>37.422366104055051</v>
      </c>
    </row>
    <row r="132" spans="1:32" x14ac:dyDescent="0.25">
      <c r="A132" s="71" t="s">
        <v>5</v>
      </c>
      <c r="B132" s="156" t="s">
        <v>125</v>
      </c>
      <c r="C132" s="157"/>
      <c r="D132" s="157"/>
      <c r="E132" s="157"/>
      <c r="F132" s="157"/>
      <c r="G132" s="158"/>
      <c r="H132" s="21">
        <v>0.05</v>
      </c>
      <c r="I132" s="72">
        <f>(SUM($I$124+$I$128+$I$129)*H132)/(100%-(SUM($H$130:$H$132)))</f>
        <v>233.88978815034409</v>
      </c>
    </row>
    <row r="133" spans="1:32" x14ac:dyDescent="0.25">
      <c r="A133" s="159" t="s">
        <v>62</v>
      </c>
      <c r="B133" s="160"/>
      <c r="C133" s="160"/>
      <c r="D133" s="160"/>
      <c r="E133" s="160"/>
      <c r="F133" s="160"/>
      <c r="G133" s="160"/>
      <c r="H133" s="22">
        <f>SUM(H128:H132)</f>
        <v>0.11260000000000001</v>
      </c>
      <c r="I133" s="73">
        <f>SUM(I128:I132)</f>
        <v>517.78017894264269</v>
      </c>
    </row>
    <row r="134" spans="1:32" ht="16.5" thickBot="1" x14ac:dyDescent="0.3">
      <c r="A134" s="188" t="s">
        <v>135</v>
      </c>
      <c r="B134" s="189"/>
      <c r="C134" s="189"/>
      <c r="D134" s="189"/>
      <c r="E134" s="189"/>
      <c r="F134" s="189"/>
      <c r="G134" s="190"/>
      <c r="H134" s="82">
        <f>(H128+100%)*(H129+100%)/(100%-(SUM(H130:H132)))-100%</f>
        <v>0.12446592289848657</v>
      </c>
      <c r="I134" s="83">
        <f>H134*SUM($I$124)</f>
        <v>517.78017894264212</v>
      </c>
      <c r="N134" s="3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thickBot="1" x14ac:dyDescent="0.3">
      <c r="A135" s="191" t="s">
        <v>104</v>
      </c>
      <c r="B135" s="192"/>
      <c r="C135" s="192"/>
      <c r="D135" s="192"/>
      <c r="E135" s="192"/>
      <c r="F135" s="192"/>
      <c r="G135" s="192"/>
      <c r="H135" s="192"/>
      <c r="I135" s="193"/>
    </row>
    <row r="136" spans="1:32" x14ac:dyDescent="0.25">
      <c r="A136" s="84" t="s">
        <v>105</v>
      </c>
      <c r="B136" s="85"/>
      <c r="C136" s="85"/>
      <c r="D136" s="85"/>
      <c r="E136" s="85"/>
      <c r="F136" s="85"/>
      <c r="G136" s="85"/>
      <c r="H136" s="85"/>
      <c r="I136" s="86"/>
    </row>
    <row r="137" spans="1:32" x14ac:dyDescent="0.25">
      <c r="A137" s="194" t="s">
        <v>21</v>
      </c>
      <c r="B137" s="195"/>
      <c r="C137" s="195"/>
      <c r="D137" s="195"/>
      <c r="E137" s="195"/>
      <c r="F137" s="195"/>
      <c r="G137" s="195"/>
      <c r="H137" s="195" t="s">
        <v>67</v>
      </c>
      <c r="I137" s="196"/>
    </row>
    <row r="138" spans="1:32" x14ac:dyDescent="0.25">
      <c r="A138" s="74" t="s">
        <v>0</v>
      </c>
      <c r="B138" s="183" t="s">
        <v>106</v>
      </c>
      <c r="C138" s="184"/>
      <c r="D138" s="184"/>
      <c r="E138" s="184"/>
      <c r="F138" s="184"/>
      <c r="G138" s="185"/>
      <c r="H138" s="186">
        <f>H38</f>
        <v>1659.47</v>
      </c>
      <c r="I138" s="187"/>
    </row>
    <row r="139" spans="1:32" x14ac:dyDescent="0.25">
      <c r="A139" s="74" t="s">
        <v>1</v>
      </c>
      <c r="B139" s="183" t="s">
        <v>107</v>
      </c>
      <c r="C139" s="184"/>
      <c r="D139" s="184"/>
      <c r="E139" s="184"/>
      <c r="F139" s="184"/>
      <c r="G139" s="185"/>
      <c r="H139" s="186">
        <f>I77</f>
        <v>1702.3298633469119</v>
      </c>
      <c r="I139" s="187"/>
    </row>
    <row r="140" spans="1:32" x14ac:dyDescent="0.25">
      <c r="A140" s="74" t="s">
        <v>3</v>
      </c>
      <c r="B140" s="183" t="s">
        <v>108</v>
      </c>
      <c r="C140" s="184"/>
      <c r="D140" s="184"/>
      <c r="E140" s="184"/>
      <c r="F140" s="184"/>
      <c r="G140" s="185"/>
      <c r="H140" s="186">
        <f>I88</f>
        <v>69.788166113391213</v>
      </c>
      <c r="I140" s="187"/>
    </row>
    <row r="141" spans="1:32" x14ac:dyDescent="0.25">
      <c r="A141" s="74" t="s">
        <v>5</v>
      </c>
      <c r="B141" s="183" t="s">
        <v>109</v>
      </c>
      <c r="C141" s="184"/>
      <c r="D141" s="184"/>
      <c r="E141" s="184"/>
      <c r="F141" s="184"/>
      <c r="G141" s="185"/>
      <c r="H141" s="186">
        <f>I114</f>
        <v>70.347554603936203</v>
      </c>
      <c r="I141" s="187"/>
    </row>
    <row r="142" spans="1:32" x14ac:dyDescent="0.25">
      <c r="A142" s="74" t="s">
        <v>27</v>
      </c>
      <c r="B142" s="183" t="s">
        <v>110</v>
      </c>
      <c r="C142" s="184"/>
      <c r="D142" s="184"/>
      <c r="E142" s="184"/>
      <c r="F142" s="184"/>
      <c r="G142" s="185"/>
      <c r="H142" s="186">
        <f>H122</f>
        <v>658.07999999999993</v>
      </c>
      <c r="I142" s="187"/>
    </row>
    <row r="143" spans="1:32" x14ac:dyDescent="0.25">
      <c r="A143" s="200" t="s">
        <v>117</v>
      </c>
      <c r="B143" s="201"/>
      <c r="C143" s="201"/>
      <c r="D143" s="201"/>
      <c r="E143" s="201"/>
      <c r="F143" s="201"/>
      <c r="G143" s="202"/>
      <c r="H143" s="203">
        <f>SUM(H138:I142)</f>
        <v>4160.0155840642392</v>
      </c>
      <c r="I143" s="204"/>
    </row>
    <row r="144" spans="1:32" ht="16.5" thickBot="1" x14ac:dyDescent="0.3">
      <c r="A144" s="87" t="s">
        <v>28</v>
      </c>
      <c r="B144" s="180" t="s">
        <v>111</v>
      </c>
      <c r="C144" s="180"/>
      <c r="D144" s="180"/>
      <c r="E144" s="180"/>
      <c r="F144" s="180"/>
      <c r="G144" s="180"/>
      <c r="H144" s="181">
        <f>I133</f>
        <v>517.78017894264269</v>
      </c>
      <c r="I144" s="182"/>
    </row>
    <row r="145" spans="1:32" ht="16.5" thickBot="1" x14ac:dyDescent="0.3">
      <c r="A145" s="89" t="s">
        <v>31</v>
      </c>
      <c r="B145" s="133" t="s">
        <v>196</v>
      </c>
      <c r="C145" s="134"/>
      <c r="D145" s="134"/>
      <c r="E145" s="134"/>
      <c r="F145" s="134"/>
      <c r="G145" s="134"/>
      <c r="H145" s="151">
        <f>H143+H144</f>
        <v>4677.7957630068822</v>
      </c>
      <c r="I145" s="152"/>
    </row>
    <row r="146" spans="1:32" ht="16.5" thickBot="1" x14ac:dyDescent="0.3">
      <c r="A146" s="88" t="s">
        <v>32</v>
      </c>
      <c r="B146" s="139" t="s">
        <v>136</v>
      </c>
      <c r="C146" s="139"/>
      <c r="D146" s="139"/>
      <c r="E146" s="139"/>
      <c r="F146" s="139"/>
      <c r="G146" s="139"/>
      <c r="H146" s="135">
        <f>$E$26</f>
        <v>1</v>
      </c>
      <c r="I146" s="136"/>
      <c r="M146" s="3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thickBot="1" x14ac:dyDescent="0.3">
      <c r="A147" s="89" t="s">
        <v>34</v>
      </c>
      <c r="B147" s="133" t="s">
        <v>137</v>
      </c>
      <c r="C147" s="134"/>
      <c r="D147" s="134"/>
      <c r="E147" s="134"/>
      <c r="F147" s="134"/>
      <c r="G147" s="134"/>
      <c r="H147" s="137">
        <f>$H$145*$H$146</f>
        <v>4677.7957630068822</v>
      </c>
      <c r="I147" s="138"/>
      <c r="M147" s="3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s="1" customFormat="1" x14ac:dyDescent="0.25"/>
    <row r="149" spans="1:32" s="1" customFormat="1" ht="16.5" thickBot="1" x14ac:dyDescent="0.3">
      <c r="F149" s="33" t="s">
        <v>138</v>
      </c>
      <c r="G149" s="34"/>
      <c r="H149" s="35"/>
    </row>
    <row r="150" spans="1:32" s="1" customFormat="1" ht="16.5" thickBot="1" x14ac:dyDescent="0.3">
      <c r="B150" s="130" t="s">
        <v>206</v>
      </c>
      <c r="C150" s="131"/>
      <c r="D150" s="132"/>
      <c r="F150" s="9" t="s">
        <v>197</v>
      </c>
      <c r="G150" s="36"/>
      <c r="H150" s="37">
        <f>H145</f>
        <v>4677.7957630068822</v>
      </c>
      <c r="I150" s="38"/>
    </row>
    <row r="151" spans="1:32" s="1" customFormat="1" x14ac:dyDescent="0.25">
      <c r="F151" s="9" t="s">
        <v>200</v>
      </c>
      <c r="G151" s="36"/>
      <c r="H151" s="37">
        <v>4608.08</v>
      </c>
    </row>
    <row r="152" spans="1:32" s="1" customFormat="1" x14ac:dyDescent="0.25">
      <c r="F152" s="10" t="s">
        <v>199</v>
      </c>
      <c r="G152" s="39"/>
      <c r="H152" s="40">
        <f>H150-H151</f>
        <v>69.715763006882298</v>
      </c>
    </row>
    <row r="153" spans="1:32" x14ac:dyDescent="0.25">
      <c r="A153" s="41"/>
      <c r="B153" s="41"/>
      <c r="C153" s="41"/>
      <c r="D153" s="41"/>
      <c r="E153" s="1"/>
      <c r="F153" s="1"/>
      <c r="G153" s="43"/>
      <c r="H153" s="43"/>
      <c r="I153" s="44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8" customHeight="1" x14ac:dyDescent="0.25">
      <c r="D154" s="42"/>
      <c r="E154" s="41"/>
      <c r="F154" s="41"/>
      <c r="G154" s="41"/>
      <c r="H154" s="41"/>
      <c r="I154" s="41"/>
      <c r="J154" s="42"/>
      <c r="K154" s="4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</sheetData>
  <mergeCells count="208">
    <mergeCell ref="B150:D150"/>
    <mergeCell ref="B145:G145"/>
    <mergeCell ref="H145:I145"/>
    <mergeCell ref="B146:G146"/>
    <mergeCell ref="H146:I146"/>
    <mergeCell ref="B147:G147"/>
    <mergeCell ref="H147:I147"/>
    <mergeCell ref="B142:G142"/>
    <mergeCell ref="H142:I142"/>
    <mergeCell ref="A143:G143"/>
    <mergeCell ref="H143:I143"/>
    <mergeCell ref="B144:G144"/>
    <mergeCell ref="H144:I144"/>
    <mergeCell ref="B139:G139"/>
    <mergeCell ref="H139:I139"/>
    <mergeCell ref="B140:G140"/>
    <mergeCell ref="H140:I140"/>
    <mergeCell ref="B141:G141"/>
    <mergeCell ref="H141:I141"/>
    <mergeCell ref="A134:G134"/>
    <mergeCell ref="A135:I135"/>
    <mergeCell ref="A137:G137"/>
    <mergeCell ref="H137:I137"/>
    <mergeCell ref="B138:G138"/>
    <mergeCell ref="H138:I138"/>
    <mergeCell ref="B128:G128"/>
    <mergeCell ref="B129:G129"/>
    <mergeCell ref="B130:G130"/>
    <mergeCell ref="B131:G131"/>
    <mergeCell ref="B132:G132"/>
    <mergeCell ref="A133:G133"/>
    <mergeCell ref="B123:I123"/>
    <mergeCell ref="A124:G124"/>
    <mergeCell ref="A125:I125"/>
    <mergeCell ref="A126:G126"/>
    <mergeCell ref="H126:I126"/>
    <mergeCell ref="A127:G127"/>
    <mergeCell ref="B120:G120"/>
    <mergeCell ref="H120:I120"/>
    <mergeCell ref="B121:G121"/>
    <mergeCell ref="H121:I121"/>
    <mergeCell ref="A122:G122"/>
    <mergeCell ref="H122:I122"/>
    <mergeCell ref="A117:G117"/>
    <mergeCell ref="H117:I117"/>
    <mergeCell ref="B118:G118"/>
    <mergeCell ref="H118:I118"/>
    <mergeCell ref="B119:G119"/>
    <mergeCell ref="H119:I119"/>
    <mergeCell ref="A111:G111"/>
    <mergeCell ref="B112:G112"/>
    <mergeCell ref="B113:G113"/>
    <mergeCell ref="A114:G114"/>
    <mergeCell ref="A115:I115"/>
    <mergeCell ref="A116:I116"/>
    <mergeCell ref="A105:G105"/>
    <mergeCell ref="B106:G106"/>
    <mergeCell ref="A107:G107"/>
    <mergeCell ref="A108:I108"/>
    <mergeCell ref="A109:I109"/>
    <mergeCell ref="A110:G110"/>
    <mergeCell ref="H110:I110"/>
    <mergeCell ref="B100:G100"/>
    <mergeCell ref="A101:G101"/>
    <mergeCell ref="A102:I102"/>
    <mergeCell ref="A103:I103"/>
    <mergeCell ref="A104:G104"/>
    <mergeCell ref="H104:I104"/>
    <mergeCell ref="A94:G94"/>
    <mergeCell ref="B95:G95"/>
    <mergeCell ref="B96:G96"/>
    <mergeCell ref="B97:G97"/>
    <mergeCell ref="B98:G98"/>
    <mergeCell ref="B99:G99"/>
    <mergeCell ref="A88:G88"/>
    <mergeCell ref="A90:G90"/>
    <mergeCell ref="A91:I91"/>
    <mergeCell ref="A92:I92"/>
    <mergeCell ref="A93:G93"/>
    <mergeCell ref="H93:I93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7" right="0.7" top="0.75" bottom="0.75" header="0.3" footer="0.3"/>
  <pageSetup paperSize="9" scale="60" fitToHeight="0" orientation="portrait" r:id="rId1"/>
  <headerFooter>
    <oddHeader>&amp;F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RESUMO</vt:lpstr>
      <vt:lpstr>AGENTE DE PORTARIA DIURNO 12X36</vt:lpstr>
      <vt:lpstr>AUXILIAR ADM N SUPERIOR</vt:lpstr>
      <vt:lpstr>AUXILIAR DE COZINHA</vt:lpstr>
      <vt:lpstr>AUXILIAR DE GESTÃO</vt:lpstr>
      <vt:lpstr>BRAÇAL</vt:lpstr>
      <vt:lpstr>COPEIRA</vt:lpstr>
      <vt:lpstr>ENCARREGADO T. LIMPEZA</vt:lpstr>
      <vt:lpstr>FAXINEIRO COM MATERIAL</vt:lpstr>
      <vt:lpstr>FAXINEIRO C MAT. COM INSALUB 20</vt:lpstr>
      <vt:lpstr>FAXINEIRO C MAT. COM INSALU 40</vt:lpstr>
      <vt:lpstr>GARÇOM</vt:lpstr>
      <vt:lpstr>MAQUEIRO DIURNO 12X36</vt:lpstr>
      <vt:lpstr>MOTORISTA DE AMBULANCIA</vt:lpstr>
      <vt:lpstr>SECRETARIA N SUPERIOR</vt:lpstr>
      <vt:lpstr>TECNICO EM INFORMATICA</vt:lpstr>
      <vt:lpstr>TECNOLOGO EM REDE</vt:lpstr>
      <vt:lpstr>TÉCNICO EM REDE NIVEL MEDIO</vt:lpstr>
      <vt:lpstr>TECNICO OP. N. SUPERIOR</vt:lpstr>
      <vt:lpstr>VIGIA DIURNO 12X36</vt:lpstr>
      <vt:lpstr>'AGENTE DE PORTARIA DIURNO 12X36'!Area_de_impressao</vt:lpstr>
      <vt:lpstr>'AUXILIAR ADM N SUPERIOR'!Area_de_impressao</vt:lpstr>
      <vt:lpstr>'AUXILIAR DE COZINHA'!Area_de_impressao</vt:lpstr>
      <vt:lpstr>'AUXILIAR DE GESTÃO'!Area_de_impressao</vt:lpstr>
      <vt:lpstr>'VIGIA DIURNO 12X36'!Area_de_impressao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2026-06-03T14:14:55Z</cp:lastPrinted>
  <dcterms:created xsi:type="dcterms:W3CDTF">2013-08-20T14:12:57Z</dcterms:created>
  <dcterms:modified xsi:type="dcterms:W3CDTF">2026-06-03T14:15:03Z</dcterms:modified>
</cp:coreProperties>
</file>