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1. GERAU\5. TERCEIRIZADOS\1. Asseio e Conservação (PE 08-2020)\1. EMPRESAS (PE 08-2020) - 2026\5. SERVISAN\"/>
    </mc:Choice>
  </mc:AlternateContent>
  <bookViews>
    <workbookView xWindow="0" yWindow="0" windowWidth="28800" windowHeight="12435" tabRatio="965" activeTab="1"/>
  </bookViews>
  <sheets>
    <sheet name="RESUMO" sheetId="57" r:id="rId1"/>
    <sheet name="VIGIA NOTURNO (CCT-2026)" sheetId="62" r:id="rId2"/>
  </sheets>
  <calcPr calcId="152511"/>
</workbook>
</file>

<file path=xl/calcChain.xml><?xml version="1.0" encoding="utf-8"?>
<calcChain xmlns="http://schemas.openxmlformats.org/spreadsheetml/2006/main">
  <c r="I67" i="62" l="1"/>
  <c r="F5" i="57" l="1"/>
  <c r="H145" i="62" l="1"/>
  <c r="H135" i="62"/>
  <c r="H134" i="62"/>
  <c r="H122" i="62"/>
  <c r="H113" i="62"/>
  <c r="H98" i="62"/>
  <c r="H94" i="62"/>
  <c r="H87" i="62"/>
  <c r="H74" i="62"/>
  <c r="H67" i="62"/>
  <c r="H104" i="62" s="1"/>
  <c r="H54" i="62"/>
  <c r="H141" i="62" s="1"/>
  <c r="H41" i="62"/>
  <c r="H47" i="62" s="1"/>
  <c r="H140" i="62" s="1"/>
  <c r="H30" i="62"/>
  <c r="I111" i="62" s="1"/>
  <c r="H35" i="62" l="1"/>
  <c r="H117" i="62"/>
  <c r="H75" i="62"/>
  <c r="H76" i="62" s="1"/>
  <c r="H118" i="62" s="1"/>
  <c r="H88" i="62"/>
  <c r="H89" i="62" s="1"/>
  <c r="H119" i="62" s="1"/>
  <c r="H97" i="62"/>
  <c r="H99" i="62" s="1"/>
  <c r="H120" i="62" s="1"/>
  <c r="H33" i="62"/>
  <c r="H38" i="62" s="1"/>
  <c r="H107" i="62"/>
  <c r="H121" i="62" s="1"/>
  <c r="H123" i="62" l="1"/>
  <c r="I96" i="62"/>
  <c r="I94" i="62"/>
  <c r="I64" i="62"/>
  <c r="I83" i="62"/>
  <c r="I82" i="62"/>
  <c r="I75" i="62"/>
  <c r="I97" i="62"/>
  <c r="I106" i="62"/>
  <c r="I105" i="62"/>
  <c r="I95" i="62"/>
  <c r="I98" i="62"/>
  <c r="I104" i="62"/>
  <c r="I66" i="62"/>
  <c r="I93" i="62"/>
  <c r="I65" i="62"/>
  <c r="I60" i="62"/>
  <c r="I62" i="62"/>
  <c r="I103" i="62"/>
  <c r="I73" i="62"/>
  <c r="I63" i="62"/>
  <c r="I59" i="62"/>
  <c r="I61" i="62"/>
  <c r="I84" i="62"/>
  <c r="I88" i="62"/>
  <c r="I86" i="62"/>
  <c r="I71" i="62"/>
  <c r="I85" i="62"/>
  <c r="H139" i="62"/>
  <c r="I72" i="62"/>
  <c r="I113" i="62"/>
  <c r="I122" i="62" s="1"/>
  <c r="I81" i="62"/>
  <c r="I87" i="62" l="1"/>
  <c r="I89" i="62" s="1"/>
  <c r="I119" i="62" s="1"/>
  <c r="I74" i="62"/>
  <c r="I76" i="62" s="1"/>
  <c r="I118" i="62" s="1"/>
  <c r="I117" i="62"/>
  <c r="I107" i="62"/>
  <c r="I121" i="62" s="1"/>
  <c r="I99" i="62"/>
  <c r="I120" i="62" s="1"/>
  <c r="I123" i="62" l="1"/>
  <c r="H142" i="62" s="1"/>
  <c r="I125" i="62" l="1"/>
  <c r="I129" i="62" s="1"/>
  <c r="I130" i="62" s="1"/>
  <c r="I135" i="62" l="1"/>
  <c r="I132" i="62"/>
  <c r="I133" i="62"/>
  <c r="I131" i="62"/>
  <c r="I134" i="62" l="1"/>
  <c r="H143" i="62" s="1"/>
  <c r="H144" i="62" s="1"/>
  <c r="H149" i="62" s="1"/>
  <c r="H146" i="62" l="1"/>
  <c r="H151" i="62"/>
</calcChain>
</file>

<file path=xl/comments1.xml><?xml version="1.0" encoding="utf-8"?>
<comments xmlns="http://schemas.openxmlformats.org/spreadsheetml/2006/main">
  <authors>
    <author>Francinelson Silva da Costa</author>
  </authors>
  <commentList>
    <comment ref="B44" authorId="0" shapeId="0">
      <text>
        <r>
          <rPr>
            <b/>
            <sz val="9"/>
            <color indexed="81"/>
            <rFont val="Segoe UI"/>
            <charset val="1"/>
          </rPr>
          <t>Francinelson Silva da Costa:</t>
        </r>
        <r>
          <rPr>
            <sz val="9"/>
            <color indexed="81"/>
            <rFont val="Segoe UI"/>
            <charset val="1"/>
          </rPr>
          <t xml:space="preserve">
Conforme reajuste de 16,5%. Vide Anexo 2. Contrato de Plano de Saude - HAPVIDA (0023208595)</t>
        </r>
      </text>
    </comment>
    <comment ref="B50" authorId="0" shapeId="0">
      <text>
        <r>
          <rPr>
            <b/>
            <sz val="9"/>
            <color indexed="81"/>
            <rFont val="Segoe UI"/>
            <family val="2"/>
          </rPr>
          <t>Francinelson Silva da Costa:</t>
        </r>
        <r>
          <rPr>
            <sz val="9"/>
            <color indexed="81"/>
            <rFont val="Segoe UI"/>
            <family val="2"/>
          </rPr>
          <t xml:space="preserve">
Vide  NF-e  000.035.413 Série 002 e memorial de cálculo n</t>
        </r>
        <r>
          <rPr>
            <b/>
            <u/>
            <sz val="9"/>
            <color indexed="81"/>
            <rFont val="Segoe UI"/>
            <family val="2"/>
          </rPr>
          <t>o Id 0024364876</t>
        </r>
        <r>
          <rPr>
            <u/>
            <sz val="9"/>
            <color indexed="81"/>
            <rFont val="Segoe UI"/>
            <family val="2"/>
          </rPr>
          <t>, pág. 1123/1124</t>
        </r>
      </text>
    </comment>
    <comment ref="B65" authorId="0" shapeId="0">
      <text>
        <r>
          <rPr>
            <b/>
            <sz val="9"/>
            <color indexed="81"/>
            <rFont val="Segoe UI"/>
            <charset val="1"/>
          </rPr>
          <t>Francinelson Silva da Costa:</t>
        </r>
        <r>
          <rPr>
            <sz val="9"/>
            <color indexed="81"/>
            <rFont val="Segoe UI"/>
            <charset val="1"/>
          </rPr>
          <t xml:space="preserve">
Vide  FAP no Id 0024364876, pág. 1120</t>
        </r>
      </text>
    </comment>
  </commentList>
</comments>
</file>

<file path=xl/sharedStrings.xml><?xml version="1.0" encoding="utf-8"?>
<sst xmlns="http://schemas.openxmlformats.org/spreadsheetml/2006/main" count="282" uniqueCount="162">
  <si>
    <t>A</t>
  </si>
  <si>
    <t>B</t>
  </si>
  <si>
    <t>Município/UF</t>
  </si>
  <si>
    <t>C</t>
  </si>
  <si>
    <t>Ano Acordo, Convenção ou Sentença Normativa em Dissídio Coletivo</t>
  </si>
  <si>
    <t>D</t>
  </si>
  <si>
    <t>Data base da categoria (dia/mês/ano)</t>
  </si>
  <si>
    <t>Salário Base</t>
  </si>
  <si>
    <t>Transporte</t>
  </si>
  <si>
    <t>%</t>
  </si>
  <si>
    <t>INSS</t>
  </si>
  <si>
    <t>SESI ou SESC</t>
  </si>
  <si>
    <t>SENAI ou SENAC</t>
  </si>
  <si>
    <t>INCRA</t>
  </si>
  <si>
    <t>Salário Educação</t>
  </si>
  <si>
    <t>FGTS</t>
  </si>
  <si>
    <t>SEBRAE</t>
  </si>
  <si>
    <t>Lucro</t>
  </si>
  <si>
    <t>Homem/Mês</t>
  </si>
  <si>
    <t>GOVERNO DO ESTADO DO PIAUÍ</t>
  </si>
  <si>
    <t>Seguro de Vida</t>
  </si>
  <si>
    <t>Descrição</t>
  </si>
  <si>
    <t>Dados complementares para composição dos custos referentes à mão de obra</t>
  </si>
  <si>
    <t>Tipo de serviço</t>
  </si>
  <si>
    <t>R$</t>
  </si>
  <si>
    <t>Aviso Prévio Indenizado</t>
  </si>
  <si>
    <t>Aviso Prévio Trabalhado</t>
  </si>
  <si>
    <t>E</t>
  </si>
  <si>
    <t>F</t>
  </si>
  <si>
    <t>Participação no Vale Transporte %</t>
  </si>
  <si>
    <t>Modalidade de Licitação</t>
  </si>
  <si>
    <t>G</t>
  </si>
  <si>
    <t>H</t>
  </si>
  <si>
    <t>I</t>
  </si>
  <si>
    <t>Auxílio Alimentação</t>
  </si>
  <si>
    <t>Incidência do FGTS sobre Aviso Prévio Indenizado</t>
  </si>
  <si>
    <t>4.1</t>
  </si>
  <si>
    <t>4.2</t>
  </si>
  <si>
    <t>Nº Processo</t>
  </si>
  <si>
    <t>Terceirização de Mão de Obra</t>
  </si>
  <si>
    <t>Adicional de Periculosidade</t>
  </si>
  <si>
    <t>Adicional Noturno</t>
  </si>
  <si>
    <t>Hora Noturna Adicional</t>
  </si>
  <si>
    <t>Categoria Profissional (vinculada à execução contratual)</t>
  </si>
  <si>
    <t>Percentagem e Valor</t>
  </si>
  <si>
    <t>Salário Normativo da Categoria Profissional R$</t>
  </si>
  <si>
    <t>Quantidade Homem/Mês por Posto</t>
  </si>
  <si>
    <t>Quantidade de Postos</t>
  </si>
  <si>
    <t xml:space="preserve"> Unidade de Medida</t>
  </si>
  <si>
    <t>Ano e nº da Liberação</t>
  </si>
  <si>
    <t>Valor do Vale Transporte Requerido R$</t>
  </si>
  <si>
    <t>Nº do Contrato</t>
  </si>
  <si>
    <t>Órgão/Entidade</t>
  </si>
  <si>
    <t>Contratada</t>
  </si>
  <si>
    <t>Plano de Saúde</t>
  </si>
  <si>
    <t>-</t>
  </si>
  <si>
    <t>Auxilio Creche</t>
  </si>
  <si>
    <t>Uniforme</t>
  </si>
  <si>
    <t>Substituto na Cobertura das Ausências por Doença</t>
  </si>
  <si>
    <t>Multa sobre FGTS referente ao Aviso Prévio Trabalhado</t>
  </si>
  <si>
    <t>Outros (Especificar)</t>
  </si>
  <si>
    <t>Hora Extra (não se aplica a jornada de 12x36 hs, conforme art. 59A, parágrafo Único da CLT)</t>
  </si>
  <si>
    <t>DSR sobre Intrajornada</t>
  </si>
  <si>
    <t>Data do final da vigência do Contrato (Data limite para pedido de repactuação)</t>
  </si>
  <si>
    <t>Outros (especificar)</t>
  </si>
  <si>
    <t>Valor ajustado-CGE</t>
  </si>
  <si>
    <t>LOTE</t>
  </si>
  <si>
    <t>Multa do FGTS sobre aviso prévio indenizado</t>
  </si>
  <si>
    <t>DISCRIMINAÇÃO DOS SERVIÇOS (DADOS REFERENTES À LICITAÇÃO/CONTRATAÇÃO)</t>
  </si>
  <si>
    <t>PLANILHA DE CUSTOS E FORMAÇÃO DE PREÇOS</t>
  </si>
  <si>
    <t>Pregão Eletrônico Nº 08/2020 - SEADPREV</t>
  </si>
  <si>
    <t xml:space="preserve">13º (décimo terceiro) Salário </t>
  </si>
  <si>
    <t>Substituto na cobertura de  Férias</t>
  </si>
  <si>
    <t>Substituto na cobertura de  Ausências Legais</t>
  </si>
  <si>
    <t>Substituto na cobertura de  Licença-Paternidade</t>
  </si>
  <si>
    <t>Substituto na cobertura de  Ausência por acidente de trabalho</t>
  </si>
  <si>
    <t>Utensilios e equipamentos</t>
  </si>
  <si>
    <t xml:space="preserve">QUADRO RESUMO DO CUSTO POR EMPREGADO </t>
  </si>
  <si>
    <t>Mão-de-obra vinculada à execução contratual (valor por empregado)</t>
  </si>
  <si>
    <t>LOTE 58 - ATA SRP Nº XV/2021-SEADPREV</t>
  </si>
  <si>
    <t xml:space="preserve">Férias </t>
  </si>
  <si>
    <t>Subtotal</t>
  </si>
  <si>
    <t>Terço Constitucional do Substituto na Cobertura de Férias</t>
  </si>
  <si>
    <t>Submódulo 4.4 - Provisão para Rescisão</t>
  </si>
  <si>
    <t>Submódulo 4.5 - Afastamento Maternidade</t>
  </si>
  <si>
    <t>Férias sobre Licença Gestante (Afastamento Maternidade )</t>
  </si>
  <si>
    <t>4.3</t>
  </si>
  <si>
    <t>4.4</t>
  </si>
  <si>
    <t>4.5</t>
  </si>
  <si>
    <t>4.6</t>
  </si>
  <si>
    <t>Encargos Previdenciários, FGTS e Outros</t>
  </si>
  <si>
    <t>Substituto nas Ausências Legais</t>
  </si>
  <si>
    <t>Provisão para Rescisão</t>
  </si>
  <si>
    <t>Afastamento Maternidade</t>
  </si>
  <si>
    <t>SECRETARIA DE ESTADO DA FAZENDA DO PIAUÍ - SEFAZ</t>
  </si>
  <si>
    <t>Tributos Municipais: ISS = 5,00%</t>
  </si>
  <si>
    <t>VIGIA NOTURNO 12X36</t>
  </si>
  <si>
    <t xml:space="preserve">Incidência dos Encargos do Submódulo 4.1 sobre Aviso Prévio Trabalhado </t>
  </si>
  <si>
    <t>Este item deve ser excluído em razão de decisão do STF de 05/08/2020, no julgamento do Recurso Extraordinário (RE) n° 576.967/PR, de que é inconstitucional a contribuição previdenciária patronal sobre o Salário Maternidade;</t>
  </si>
  <si>
    <t>TOTAL</t>
  </si>
  <si>
    <t>CONTROLADORIA-GERAL DO ESTADO (CGE-PI)</t>
  </si>
  <si>
    <t>Nº da Ata de Registro de Preços/Lote/Item</t>
  </si>
  <si>
    <t>Salário Mínimo Nacional R$</t>
  </si>
  <si>
    <t>Quantidade de Vales Transporte</t>
  </si>
  <si>
    <t>MÓDULO 01 - COMPOSIÇÃO DA REMUNERAÇÃO</t>
  </si>
  <si>
    <t>Adicional de Insalubridade</t>
  </si>
  <si>
    <t>MÓDULO 02 - BENEFÍCIOS MENSAIS E DIÁRIOS</t>
  </si>
  <si>
    <t>MODULO 03 - INSUMOS DIVERSOS</t>
  </si>
  <si>
    <t>Materiais</t>
  </si>
  <si>
    <t>Equipamentos proteção individual - EPI</t>
  </si>
  <si>
    <t>MÓDULO 04 - ENCARGOS SOCIAIS E TRABALHISTAS</t>
  </si>
  <si>
    <t xml:space="preserve">Submódulo 4.1 - Encargos Previdenciários (GPS), Fundo de Garantia por Tempo de Serviço (FGTS) e outras Contribuições. </t>
  </si>
  <si>
    <t>Submódulo 4.2 - 13º (décimo terceiro) salário, Férias e Adicional de Férias.</t>
  </si>
  <si>
    <t>Adicional de Férias (Art. 7º CF, inciso XVII)</t>
  </si>
  <si>
    <t>Incidência do Submódulo 4.1 sobre 13º Salário e Férias com seu adicional</t>
  </si>
  <si>
    <t>Incidência dos Encargos do Submódulo 4.1 sobre Férias sobre Licença Gestante</t>
  </si>
  <si>
    <t>Encargos Patronais e FGTS não Ressarcidos sobre Salário Maternidade</t>
  </si>
  <si>
    <t>13º Salário sobre Licença Gestante</t>
  </si>
  <si>
    <t>Intrajornada</t>
  </si>
  <si>
    <t>Incidência dos Encargos do Submódulo 4.1 sobre Intrajornada (exceto FGTS)</t>
  </si>
  <si>
    <t>QUADRO RESUMO DO MÓDULO 04</t>
  </si>
  <si>
    <t>13º Salário, Férias e Adicional de Férias</t>
  </si>
  <si>
    <t>(Módulo 01 + Módulo 02 + Módulo 03 + Módulo 04)</t>
  </si>
  <si>
    <t>MÓDULO 05 - CUSTOS INDIRETOS, TRIBUTOS E LUCRO</t>
  </si>
  <si>
    <t>Custos Indiretos (Despesas Administrativas)</t>
  </si>
  <si>
    <t>Benefícios e Despesas Indiretas (BDI)</t>
  </si>
  <si>
    <t>Módulo 01 - Composição da Remuneração</t>
  </si>
  <si>
    <t xml:space="preserve">Modulo 02 - Beneficios Anuais, Mensais e Diários </t>
  </si>
  <si>
    <t>Módulo 03 - Insumos Diversos</t>
  </si>
  <si>
    <t>Módulo 04 - Encargos Sociais e Trabalhistas</t>
  </si>
  <si>
    <t>Módulo 05 - Custos Indiretos, Tributos e Lucro</t>
  </si>
  <si>
    <t>Valor Total por Empregado</t>
  </si>
  <si>
    <t>Quantidade de Homens/Posto</t>
  </si>
  <si>
    <t>Valor Unitário do Posto de Trabalho</t>
  </si>
  <si>
    <t>Tributos Federais: COFINS = 7,60%</t>
  </si>
  <si>
    <t>Tributos Federais: PIS = 1,65%</t>
  </si>
  <si>
    <t>Data da apresentação do pedido de contratação</t>
  </si>
  <si>
    <t xml:space="preserve">Submódulo 4.3 - Substituto nas Ausências Legais </t>
  </si>
  <si>
    <t>Incidência dos Encargos do Submódulo 4.1 sobre Substituto nas Ausências Legais</t>
  </si>
  <si>
    <r>
      <t>Correção para</t>
    </r>
    <r>
      <rPr>
        <sz val="12"/>
        <color rgb="FFFF0000"/>
        <rFont val="Calibri"/>
        <family val="2"/>
        <scheme val="minor"/>
      </rPr>
      <t xml:space="preserve"> H68</t>
    </r>
    <r>
      <rPr>
        <sz val="12"/>
        <color theme="1"/>
        <rFont val="Calibri"/>
        <family val="2"/>
        <scheme val="minor"/>
      </rPr>
      <t>, pois a fórmula constava( =H88*</t>
    </r>
    <r>
      <rPr>
        <sz val="12"/>
        <color rgb="FFFF0000"/>
        <rFont val="Calibri"/>
        <family val="2"/>
        <scheme val="minor"/>
      </rPr>
      <t>H69</t>
    </r>
    <r>
      <rPr>
        <sz val="12"/>
        <color theme="1"/>
        <rFont val="Calibri"/>
        <family val="2"/>
        <scheme val="minor"/>
      </rPr>
      <t>)</t>
    </r>
  </si>
  <si>
    <t>Submódulo 4.6 - Intrajornada</t>
  </si>
  <si>
    <t>FÓRMULA (PLANILHA ORIGINAL): SALARIO BASE / 220 * 1,5*15</t>
  </si>
  <si>
    <t>Órgãos e Entidades da administração direta e indireta do Poder Executivo Estadual</t>
  </si>
  <si>
    <t>SERVI SAN LTDA - EM RECUPERACAO JUDICIAL</t>
  </si>
  <si>
    <t>GLOSA DE PLANO DE SAÚDE - VALOR DE REFERÊNCIA</t>
  </si>
  <si>
    <t>A) Valor Empregado COM Plano</t>
  </si>
  <si>
    <t>B) Valor Empregado SEM Plano</t>
  </si>
  <si>
    <t>Valor a GLOSAR: A - B</t>
  </si>
  <si>
    <t>NOME</t>
  </si>
  <si>
    <t>QUANTIDADE DE EMPREGADOS POR POSTO</t>
  </si>
  <si>
    <t>VALOR POR EMPREGADO (R$)</t>
  </si>
  <si>
    <t>VALOR DO POSTO (R$)</t>
  </si>
  <si>
    <t>VALOR PLANO DE SAUDE
A GLOSAR POR EMPREGADO (R$)</t>
  </si>
  <si>
    <t>Vigia Noturno 12hx36h</t>
  </si>
  <si>
    <t>TABELA 05 - SERVI SAN: GRUPO 01 (1º ANO DE CONTRATO / ASSINADOS EM​ 2024)</t>
  </si>
  <si>
    <t>Teresina/PI</t>
  </si>
  <si>
    <t>A rubrica "Incidência dos Encargos do Submódulo 4.1 sobre Intrajornada (exceto FGTS)" foi zerada, visto que, além do custo não ter sido cotado na planilha original (valor zerado para a rubrica), essa despesa tem caráter indenizatório (pagamento ao próprio funcionário lotado no posto).</t>
  </si>
  <si>
    <t>00313.000237/2026-12</t>
  </si>
  <si>
    <r>
      <t xml:space="preserve">Vide  NF-e  000.035.413 Série 002 e memorial de cálculo no </t>
    </r>
    <r>
      <rPr>
        <b/>
        <u/>
        <sz val="12"/>
        <rFont val="Calibri"/>
        <family val="2"/>
        <scheme val="minor"/>
      </rPr>
      <t>Id 0024364876</t>
    </r>
    <r>
      <rPr>
        <b/>
        <sz val="12"/>
        <rFont val="Calibri"/>
        <family val="2"/>
        <scheme val="minor"/>
      </rPr>
      <t>, pág. 1123/1124</t>
    </r>
  </si>
  <si>
    <t>CCT/2026 (PI000035/2026)</t>
  </si>
  <si>
    <t>Riscos Ambientais do Trabalho Ajustado (RAT/SAT) = 3% x 1,13310 [FAP/2026] = 3,40%</t>
  </si>
  <si>
    <t>PARECER REFERENCIAL CGE Nº 10/2026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</si>
</sst>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</font>
    <font>
      <b/>
      <sz val="12"/>
      <color indexed="8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trike/>
      <sz val="12"/>
      <color theme="1"/>
      <name val="Calibri"/>
      <family val="2"/>
    </font>
    <font>
      <strike/>
      <sz val="12"/>
      <name val="Calibri"/>
      <family val="2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3"/>
      <color rgb="FF000000"/>
      <name val="Calibri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u/>
      <sz val="12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u/>
      <sz val="9"/>
      <color indexed="81"/>
      <name val="Segoe UI"/>
      <family val="2"/>
    </font>
    <font>
      <u/>
      <sz val="9"/>
      <color indexed="81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8" fillId="0" borderId="7" xfId="0" applyFont="1" applyBorder="1" applyAlignment="1">
      <alignment vertical="center"/>
    </xf>
    <xf numFmtId="10" fontId="5" fillId="2" borderId="1" xfId="0" applyNumberFormat="1" applyFont="1" applyFill="1" applyBorder="1" applyAlignment="1">
      <alignment horizontal="right" vertical="center"/>
    </xf>
    <xf numFmtId="10" fontId="4" fillId="0" borderId="1" xfId="0" applyNumberFormat="1" applyFont="1" applyBorder="1" applyAlignment="1">
      <alignment horizontal="right" vertical="center"/>
    </xf>
    <xf numFmtId="10" fontId="5" fillId="2" borderId="1" xfId="2" applyNumberFormat="1" applyFont="1" applyFill="1" applyBorder="1" applyAlignment="1">
      <alignment horizontal="center" vertical="center"/>
    </xf>
    <xf numFmtId="10" fontId="4" fillId="2" borderId="1" xfId="0" applyNumberFormat="1" applyFont="1" applyFill="1" applyBorder="1" applyAlignment="1">
      <alignment horizontal="center" vertical="center"/>
    </xf>
    <xf numFmtId="10" fontId="4" fillId="2" borderId="1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right" vertical="center"/>
    </xf>
    <xf numFmtId="10" fontId="11" fillId="0" borderId="1" xfId="0" applyNumberFormat="1" applyFont="1" applyBorder="1" applyAlignment="1">
      <alignment horizontal="right" vertical="center"/>
    </xf>
    <xf numFmtId="10" fontId="12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3" fillId="3" borderId="28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3" borderId="28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17" xfId="0" applyFont="1" applyFill="1" applyBorder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43" fontId="4" fillId="0" borderId="27" xfId="4" applyNumberFormat="1" applyFont="1" applyBorder="1" applyAlignment="1">
      <alignment horizontal="right" vertical="center"/>
    </xf>
    <xf numFmtId="43" fontId="5" fillId="2" borderId="27" xfId="0" applyNumberFormat="1" applyFont="1" applyFill="1" applyBorder="1" applyAlignment="1">
      <alignment horizontal="center" vertical="center"/>
    </xf>
    <xf numFmtId="43" fontId="4" fillId="2" borderId="27" xfId="0" applyNumberFormat="1" applyFont="1" applyFill="1" applyBorder="1" applyAlignment="1">
      <alignment horizontal="center" vertical="center"/>
    </xf>
    <xf numFmtId="0" fontId="7" fillId="9" borderId="33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10" fontId="7" fillId="0" borderId="32" xfId="0" applyNumberFormat="1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/>
    </xf>
    <xf numFmtId="10" fontId="4" fillId="6" borderId="5" xfId="2" applyNumberFormat="1" applyFont="1" applyFill="1" applyBorder="1" applyAlignment="1">
      <alignment horizontal="center" vertical="center"/>
    </xf>
    <xf numFmtId="43" fontId="4" fillId="6" borderId="19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0" borderId="27" xfId="0" applyFont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43" fontId="10" fillId="0" borderId="27" xfId="0" applyNumberFormat="1" applyFont="1" applyFill="1" applyBorder="1" applyAlignment="1">
      <alignment horizontal="right" vertical="center"/>
    </xf>
    <xf numFmtId="43" fontId="12" fillId="0" borderId="27" xfId="0" applyNumberFormat="1" applyFont="1" applyBorder="1" applyAlignment="1">
      <alignment horizontal="left" vertical="center"/>
    </xf>
    <xf numFmtId="10" fontId="12" fillId="0" borderId="30" xfId="0" applyNumberFormat="1" applyFont="1" applyBorder="1" applyAlignment="1">
      <alignment horizontal="right" vertical="center"/>
    </xf>
    <xf numFmtId="43" fontId="12" fillId="0" borderId="31" xfId="0" applyNumberFormat="1" applyFont="1" applyBorder="1" applyAlignment="1">
      <alignment horizontal="right" vertical="center"/>
    </xf>
    <xf numFmtId="10" fontId="3" fillId="0" borderId="0" xfId="0" applyNumberFormat="1" applyFont="1" applyAlignment="1">
      <alignment vertical="center"/>
    </xf>
    <xf numFmtId="0" fontId="4" fillId="6" borderId="34" xfId="0" applyFont="1" applyFill="1" applyBorder="1" applyAlignment="1">
      <alignment horizontal="left" vertical="center"/>
    </xf>
    <xf numFmtId="0" fontId="4" fillId="6" borderId="38" xfId="0" applyFont="1" applyFill="1" applyBorder="1" applyAlignment="1">
      <alignment horizontal="left" vertical="center"/>
    </xf>
    <xf numFmtId="0" fontId="4" fillId="6" borderId="39" xfId="0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center" vertical="center"/>
    </xf>
    <xf numFmtId="0" fontId="2" fillId="10" borderId="20" xfId="0" applyFont="1" applyFill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4" fontId="3" fillId="0" borderId="0" xfId="0" applyNumberFormat="1" applyFont="1" applyFill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43" fontId="5" fillId="2" borderId="27" xfId="0" applyNumberFormat="1" applyFont="1" applyFill="1" applyBorder="1" applyAlignment="1">
      <alignment horizontal="right" vertical="center"/>
    </xf>
    <xf numFmtId="164" fontId="5" fillId="2" borderId="1" xfId="2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0" fontId="2" fillId="5" borderId="5" xfId="0" applyFont="1" applyFill="1" applyBorder="1" applyAlignment="1">
      <alignment vertical="center"/>
    </xf>
    <xf numFmtId="0" fontId="2" fillId="5" borderId="18" xfId="0" applyFon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0" fontId="3" fillId="0" borderId="2" xfId="0" applyFont="1" applyBorder="1"/>
    <xf numFmtId="0" fontId="3" fillId="0" borderId="4" xfId="0" applyFont="1" applyBorder="1"/>
    <xf numFmtId="44" fontId="5" fillId="0" borderId="4" xfId="0" applyNumberFormat="1" applyFont="1" applyBorder="1"/>
    <xf numFmtId="0" fontId="19" fillId="0" borderId="0" xfId="0" applyFont="1"/>
    <xf numFmtId="0" fontId="2" fillId="0" borderId="2" xfId="0" applyFont="1" applyBorder="1"/>
    <xf numFmtId="0" fontId="2" fillId="0" borderId="4" xfId="0" applyFont="1" applyBorder="1"/>
    <xf numFmtId="44" fontId="4" fillId="0" borderId="4" xfId="0" applyNumberFormat="1" applyFont="1" applyBorder="1"/>
    <xf numFmtId="0" fontId="2" fillId="0" borderId="0" xfId="0" applyFont="1" applyBorder="1"/>
    <xf numFmtId="44" fontId="4" fillId="0" borderId="0" xfId="0" applyNumberFormat="1" applyFont="1" applyBorder="1"/>
    <xf numFmtId="0" fontId="3" fillId="0" borderId="0" xfId="0" applyFont="1" applyFill="1" applyAlignment="1">
      <alignment vertical="center" wrapText="1"/>
    </xf>
    <xf numFmtId="43" fontId="5" fillId="0" borderId="27" xfId="0" applyNumberFormat="1" applyFont="1" applyFill="1" applyBorder="1" applyAlignment="1">
      <alignment horizontal="center" vertical="center"/>
    </xf>
    <xf numFmtId="164" fontId="5" fillId="0" borderId="1" xfId="2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right" vertical="center"/>
    </xf>
    <xf numFmtId="4" fontId="17" fillId="0" borderId="1" xfId="0" applyNumberFormat="1" applyFont="1" applyFill="1" applyBorder="1" applyAlignment="1">
      <alignment horizontal="right" vertical="center"/>
    </xf>
    <xf numFmtId="0" fontId="16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164" fontId="4" fillId="2" borderId="1" xfId="2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43" fontId="5" fillId="0" borderId="27" xfId="0" applyNumberFormat="1" applyFont="1" applyFill="1" applyBorder="1" applyAlignment="1">
      <alignment horizontal="right" vertical="center"/>
    </xf>
    <xf numFmtId="10" fontId="5" fillId="0" borderId="1" xfId="2" applyNumberFormat="1" applyFont="1" applyFill="1" applyBorder="1" applyAlignment="1">
      <alignment horizontal="center" vertical="center"/>
    </xf>
    <xf numFmtId="0" fontId="13" fillId="0" borderId="33" xfId="0" applyFont="1" applyFill="1" applyBorder="1" applyAlignment="1">
      <alignment horizontal="center" vertical="center"/>
    </xf>
    <xf numFmtId="10" fontId="13" fillId="0" borderId="3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10" fontId="4" fillId="0" borderId="1" xfId="0" applyNumberFormat="1" applyFont="1" applyFill="1" applyBorder="1" applyAlignment="1">
      <alignment horizontal="center" vertical="center"/>
    </xf>
    <xf numFmtId="0" fontId="20" fillId="11" borderId="2" xfId="0" applyFont="1" applyFill="1" applyBorder="1" applyAlignment="1">
      <alignment horizontal="center" vertical="center"/>
    </xf>
    <xf numFmtId="0" fontId="20" fillId="11" borderId="3" xfId="0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left" vertical="center"/>
    </xf>
    <xf numFmtId="0" fontId="4" fillId="5" borderId="21" xfId="0" applyFont="1" applyFill="1" applyBorder="1" applyAlignment="1">
      <alignment horizontal="left" vertical="center"/>
    </xf>
    <xf numFmtId="0" fontId="4" fillId="5" borderId="22" xfId="0" applyFont="1" applyFill="1" applyBorder="1" applyAlignment="1">
      <alignment horizontal="left" vertical="center"/>
    </xf>
    <xf numFmtId="0" fontId="18" fillId="8" borderId="44" xfId="0" applyFont="1" applyFill="1" applyBorder="1" applyAlignment="1">
      <alignment horizontal="center" vertical="center"/>
    </xf>
    <xf numFmtId="0" fontId="18" fillId="8" borderId="41" xfId="0" applyFont="1" applyFill="1" applyBorder="1" applyAlignment="1">
      <alignment horizontal="center" vertical="center"/>
    </xf>
    <xf numFmtId="0" fontId="18" fillId="8" borderId="42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43" fontId="2" fillId="3" borderId="1" xfId="1" applyFont="1" applyFill="1" applyBorder="1" applyAlignment="1">
      <alignment horizontal="center" vertical="center"/>
    </xf>
    <xf numFmtId="43" fontId="2" fillId="3" borderId="27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43" fontId="5" fillId="0" borderId="1" xfId="0" applyNumberFormat="1" applyFont="1" applyFill="1" applyBorder="1" applyAlignment="1">
      <alignment horizontal="right" vertical="center" wrapText="1"/>
    </xf>
    <xf numFmtId="43" fontId="5" fillId="0" borderId="27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17" xfId="0" applyNumberFormat="1" applyFont="1" applyFill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/>
    </xf>
    <xf numFmtId="14" fontId="3" fillId="3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43" fontId="3" fillId="0" borderId="27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43" fontId="4" fillId="3" borderId="1" xfId="0" applyNumberFormat="1" applyFont="1" applyFill="1" applyBorder="1" applyAlignment="1">
      <alignment horizontal="right" vertical="center" wrapText="1"/>
    </xf>
    <xf numFmtId="43" fontId="4" fillId="3" borderId="27" xfId="0" applyNumberFormat="1" applyFont="1" applyFill="1" applyBorder="1" applyAlignment="1">
      <alignment horizontal="right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27" xfId="0" applyNumberFormat="1" applyFont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43" fontId="5" fillId="0" borderId="1" xfId="0" applyNumberFormat="1" applyFont="1" applyBorder="1" applyAlignment="1">
      <alignment horizontal="right" vertical="center"/>
    </xf>
    <xf numFmtId="43" fontId="5" fillId="0" borderId="27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43" fontId="5" fillId="0" borderId="2" xfId="0" applyNumberFormat="1" applyFont="1" applyBorder="1" applyAlignment="1">
      <alignment horizontal="right" vertical="center"/>
    </xf>
    <xf numFmtId="43" fontId="5" fillId="0" borderId="17" xfId="0" applyNumberFormat="1" applyFont="1" applyBorder="1" applyAlignment="1">
      <alignment horizontal="right" vertical="center"/>
    </xf>
    <xf numFmtId="43" fontId="5" fillId="2" borderId="2" xfId="0" applyNumberFormat="1" applyFont="1" applyFill="1" applyBorder="1" applyAlignment="1">
      <alignment vertical="center"/>
    </xf>
    <xf numFmtId="43" fontId="5" fillId="2" borderId="17" xfId="0" applyNumberFormat="1" applyFont="1" applyFill="1" applyBorder="1" applyAlignment="1">
      <alignment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4" fillId="6" borderId="29" xfId="0" applyFont="1" applyFill="1" applyBorder="1" applyAlignment="1">
      <alignment horizontal="center" vertical="center"/>
    </xf>
    <xf numFmtId="0" fontId="4" fillId="6" borderId="30" xfId="0" applyFont="1" applyFill="1" applyBorder="1" applyAlignment="1">
      <alignment horizontal="center" vertical="center"/>
    </xf>
    <xf numFmtId="0" fontId="4" fillId="6" borderId="31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3" fontId="4" fillId="0" borderId="1" xfId="0" applyNumberFormat="1" applyFont="1" applyBorder="1" applyAlignment="1">
      <alignment horizontal="right" vertical="center"/>
    </xf>
    <xf numFmtId="43" fontId="4" fillId="0" borderId="27" xfId="0" applyNumberFormat="1" applyFont="1" applyBorder="1" applyAlignment="1">
      <alignment horizontal="right" vertical="center"/>
    </xf>
    <xf numFmtId="43" fontId="5" fillId="0" borderId="1" xfId="0" applyNumberFormat="1" applyFont="1" applyFill="1" applyBorder="1" applyAlignment="1">
      <alignment horizontal="right" vertical="center"/>
    </xf>
    <xf numFmtId="43" fontId="5" fillId="0" borderId="27" xfId="0" applyNumberFormat="1" applyFont="1" applyFill="1" applyBorder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43" fontId="5" fillId="0" borderId="2" xfId="4" applyNumberFormat="1" applyFont="1" applyFill="1" applyBorder="1" applyAlignment="1">
      <alignment horizontal="right" vertical="center"/>
    </xf>
    <xf numFmtId="43" fontId="5" fillId="0" borderId="17" xfId="4" applyNumberFormat="1" applyFont="1" applyFill="1" applyBorder="1" applyAlignment="1">
      <alignment horizontal="right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3" fontId="4" fillId="0" borderId="1" xfId="0" applyNumberFormat="1" applyFont="1" applyFill="1" applyBorder="1" applyAlignment="1">
      <alignment horizontal="right" vertical="center"/>
    </xf>
    <xf numFmtId="43" fontId="4" fillId="0" borderId="27" xfId="0" applyNumberFormat="1" applyFont="1" applyFill="1" applyBorder="1" applyAlignment="1">
      <alignment horizontal="right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0" fontId="7" fillId="9" borderId="8" xfId="0" applyFont="1" applyFill="1" applyBorder="1" applyAlignment="1">
      <alignment horizontal="left" vertical="center"/>
    </xf>
    <xf numFmtId="0" fontId="10" fillId="0" borderId="9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4" fillId="6" borderId="28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left" vertical="center"/>
    </xf>
    <xf numFmtId="0" fontId="14" fillId="0" borderId="9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6" borderId="35" xfId="0" applyFont="1" applyFill="1" applyBorder="1" applyAlignment="1">
      <alignment horizontal="center" vertical="center"/>
    </xf>
    <xf numFmtId="0" fontId="4" fillId="6" borderId="36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4" fontId="12" fillId="0" borderId="37" xfId="0" applyNumberFormat="1" applyFont="1" applyBorder="1" applyAlignment="1">
      <alignment horizontal="left" vertical="center"/>
    </xf>
    <xf numFmtId="44" fontId="12" fillId="0" borderId="18" xfId="0" applyNumberFormat="1" applyFont="1" applyBorder="1" applyAlignment="1">
      <alignment horizontal="left" vertical="center"/>
    </xf>
    <xf numFmtId="44" fontId="12" fillId="0" borderId="6" xfId="0" applyNumberFormat="1" applyFont="1" applyBorder="1" applyAlignment="1">
      <alignment horizontal="left" vertical="center"/>
    </xf>
    <xf numFmtId="0" fontId="4" fillId="5" borderId="20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3" fontId="3" fillId="0" borderId="1" xfId="0" applyNumberFormat="1" applyFont="1" applyBorder="1" applyAlignment="1">
      <alignment horizontal="right" vertical="center" wrapText="1"/>
    </xf>
    <xf numFmtId="0" fontId="3" fillId="0" borderId="27" xfId="0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2" fillId="7" borderId="40" xfId="0" applyFont="1" applyFill="1" applyBorder="1" applyAlignment="1">
      <alignment horizontal="center" vertical="center"/>
    </xf>
    <xf numFmtId="0" fontId="2" fillId="7" borderId="41" xfId="0" applyFont="1" applyFill="1" applyBorder="1" applyAlignment="1">
      <alignment horizontal="center" vertical="center"/>
    </xf>
    <xf numFmtId="43" fontId="2" fillId="7" borderId="21" xfId="0" applyNumberFormat="1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43" fontId="2" fillId="7" borderId="40" xfId="0" applyNumberFormat="1" applyFont="1" applyFill="1" applyBorder="1" applyAlignment="1">
      <alignment horizontal="center" vertical="center"/>
    </xf>
    <xf numFmtId="43" fontId="2" fillId="7" borderId="42" xfId="0" applyNumberFormat="1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</cellXfs>
  <cellStyles count="6">
    <cellStyle name="Moeda 2" xfId="5"/>
    <cellStyle name="Normal" xfId="0" builtinId="0"/>
    <cellStyle name="Normal 2" xfId="3"/>
    <cellStyle name="Porcentagem" xfId="2" builtinId="5"/>
    <cellStyle name="Vírgula" xfId="1" builtinId="3"/>
    <cellStyle name="Vírgula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155575</xdr:rowOff>
    </xdr:from>
    <xdr:to>
      <xdr:col>1</xdr:col>
      <xdr:colOff>1209675</xdr:colOff>
      <xdr:row>3</xdr:row>
      <xdr:rowOff>247650</xdr:rowOff>
    </xdr:to>
    <xdr:pic>
      <xdr:nvPicPr>
        <xdr:cNvPr id="2" name="Imagem 1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55575"/>
          <a:ext cx="1857374" cy="1120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"/>
  <sheetViews>
    <sheetView showGridLines="0" workbookViewId="0">
      <selection activeCell="G6" sqref="G6"/>
    </sheetView>
  </sheetViews>
  <sheetFormatPr defaultColWidth="9.140625" defaultRowHeight="17.25" x14ac:dyDescent="0.25"/>
  <cols>
    <col min="1" max="1" width="11.5703125" style="61" customWidth="1"/>
    <col min="2" max="2" width="7" style="61" customWidth="1"/>
    <col min="3" max="3" width="40.140625" style="61" customWidth="1"/>
    <col min="4" max="4" width="26" style="60" customWidth="1"/>
    <col min="5" max="5" width="25.140625" style="61" customWidth="1"/>
    <col min="6" max="6" width="26.140625" style="61" customWidth="1"/>
    <col min="7" max="7" width="26.140625" style="61" bestFit="1" customWidth="1"/>
    <col min="8" max="8" width="28.28515625" style="61" customWidth="1"/>
    <col min="9" max="16384" width="9.140625" style="61"/>
  </cols>
  <sheetData>
    <row r="1" spans="2:7" s="82" customFormat="1" ht="17.25" customHeight="1" x14ac:dyDescent="0.25">
      <c r="D1" s="83"/>
    </row>
    <row r="2" spans="2:7" s="82" customFormat="1" ht="24.75" customHeight="1" x14ac:dyDescent="0.25">
      <c r="D2" s="83"/>
    </row>
    <row r="3" spans="2:7" ht="30.75" customHeight="1" x14ac:dyDescent="0.25">
      <c r="B3" s="102" t="s">
        <v>154</v>
      </c>
      <c r="C3" s="103"/>
      <c r="D3" s="103"/>
      <c r="E3" s="103"/>
      <c r="F3" s="103"/>
      <c r="G3" s="104"/>
    </row>
    <row r="4" spans="2:7" s="60" customFormat="1" ht="48.75" customHeight="1" x14ac:dyDescent="0.25">
      <c r="B4" s="84" t="s">
        <v>66</v>
      </c>
      <c r="C4" s="85" t="s">
        <v>148</v>
      </c>
      <c r="D4" s="85" t="s">
        <v>149</v>
      </c>
      <c r="E4" s="85" t="s">
        <v>150</v>
      </c>
      <c r="F4" s="84" t="s">
        <v>151</v>
      </c>
      <c r="G4" s="84" t="s">
        <v>152</v>
      </c>
    </row>
    <row r="5" spans="2:7" s="86" customFormat="1" ht="24.75" customHeight="1" x14ac:dyDescent="0.25">
      <c r="B5" s="87">
        <v>58</v>
      </c>
      <c r="C5" s="88" t="s">
        <v>153</v>
      </c>
      <c r="D5" s="89">
        <v>2</v>
      </c>
      <c r="E5" s="90">
        <v>4936.74</v>
      </c>
      <c r="F5" s="91">
        <f>D5*E5</f>
        <v>9873.48</v>
      </c>
      <c r="G5" s="91">
        <v>64.84</v>
      </c>
    </row>
    <row r="6" spans="2:7" s="86" customFormat="1" ht="24.75" customHeight="1" x14ac:dyDescent="0.25">
      <c r="D6" s="92"/>
    </row>
  </sheetData>
  <mergeCells count="1">
    <mergeCell ref="B3:G3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F157"/>
  <sheetViews>
    <sheetView showGridLines="0" tabSelected="1" workbookViewId="0">
      <selection activeCell="K18" sqref="K18"/>
    </sheetView>
  </sheetViews>
  <sheetFormatPr defaultColWidth="12.5703125" defaultRowHeight="15.75" x14ac:dyDescent="0.25"/>
  <cols>
    <col min="1" max="1" width="12.5703125" style="1"/>
    <col min="2" max="2" width="20.42578125" style="1" customWidth="1"/>
    <col min="3" max="5" width="12.5703125" style="1"/>
    <col min="6" max="6" width="18.7109375" style="1" customWidth="1"/>
    <col min="7" max="7" width="16.28515625" style="1" customWidth="1"/>
    <col min="8" max="8" width="20.85546875" style="1" customWidth="1"/>
    <col min="9" max="9" width="18.85546875" style="1" customWidth="1"/>
    <col min="10" max="10" width="19.28515625" style="2" bestFit="1" customWidth="1"/>
    <col min="11" max="32" width="12.5703125" style="2"/>
    <col min="33" max="16384" width="12.5703125" style="1"/>
  </cols>
  <sheetData>
    <row r="1" spans="1:9" ht="27" customHeight="1" x14ac:dyDescent="0.25">
      <c r="A1" s="15"/>
      <c r="B1" s="16"/>
      <c r="C1" s="105" t="s">
        <v>19</v>
      </c>
      <c r="D1" s="106"/>
      <c r="E1" s="106"/>
      <c r="F1" s="106"/>
      <c r="G1" s="106"/>
      <c r="H1" s="106"/>
      <c r="I1" s="107"/>
    </row>
    <row r="2" spans="1:9" ht="27" customHeight="1" x14ac:dyDescent="0.25">
      <c r="A2" s="17"/>
      <c r="B2" s="3"/>
      <c r="C2" s="108" t="s">
        <v>94</v>
      </c>
      <c r="D2" s="109"/>
      <c r="E2" s="109"/>
      <c r="F2" s="109"/>
      <c r="G2" s="109"/>
      <c r="H2" s="109"/>
      <c r="I2" s="110"/>
    </row>
    <row r="3" spans="1:9" ht="27" customHeight="1" x14ac:dyDescent="0.25">
      <c r="A3" s="17"/>
      <c r="B3" s="3"/>
      <c r="C3" s="108" t="s">
        <v>100</v>
      </c>
      <c r="D3" s="109"/>
      <c r="E3" s="109"/>
      <c r="F3" s="109"/>
      <c r="G3" s="109"/>
      <c r="H3" s="109"/>
      <c r="I3" s="110"/>
    </row>
    <row r="4" spans="1:9" ht="27" customHeight="1" thickBot="1" x14ac:dyDescent="0.3">
      <c r="A4" s="17"/>
      <c r="B4" s="3"/>
      <c r="C4" s="111" t="s">
        <v>69</v>
      </c>
      <c r="D4" s="112"/>
      <c r="E4" s="112"/>
      <c r="F4" s="112"/>
      <c r="G4" s="112"/>
      <c r="H4" s="112"/>
      <c r="I4" s="113"/>
    </row>
    <row r="5" spans="1:9" ht="18" customHeight="1" thickBot="1" x14ac:dyDescent="0.3">
      <c r="A5" s="114" t="s">
        <v>68</v>
      </c>
      <c r="B5" s="115"/>
      <c r="C5" s="115"/>
      <c r="D5" s="115"/>
      <c r="E5" s="115"/>
      <c r="F5" s="115"/>
      <c r="G5" s="115"/>
      <c r="H5" s="115"/>
      <c r="I5" s="116"/>
    </row>
    <row r="6" spans="1:9" x14ac:dyDescent="0.25">
      <c r="A6" s="128" t="s">
        <v>38</v>
      </c>
      <c r="B6" s="129"/>
      <c r="C6" s="129"/>
      <c r="D6" s="129"/>
      <c r="E6" s="130" t="s">
        <v>157</v>
      </c>
      <c r="F6" s="130"/>
      <c r="G6" s="130"/>
      <c r="H6" s="130"/>
      <c r="I6" s="131"/>
    </row>
    <row r="7" spans="1:9" x14ac:dyDescent="0.25">
      <c r="A7" s="120" t="s">
        <v>52</v>
      </c>
      <c r="B7" s="121"/>
      <c r="C7" s="121"/>
      <c r="D7" s="121"/>
      <c r="E7" s="122" t="s">
        <v>142</v>
      </c>
      <c r="F7" s="122"/>
      <c r="G7" s="122"/>
      <c r="H7" s="122"/>
      <c r="I7" s="123"/>
    </row>
    <row r="8" spans="1:9" x14ac:dyDescent="0.25">
      <c r="A8" s="124" t="s">
        <v>30</v>
      </c>
      <c r="B8" s="125"/>
      <c r="C8" s="125"/>
      <c r="D8" s="125"/>
      <c r="E8" s="132" t="s">
        <v>70</v>
      </c>
      <c r="F8" s="132"/>
      <c r="G8" s="132"/>
      <c r="H8" s="132"/>
      <c r="I8" s="133"/>
    </row>
    <row r="9" spans="1:9" x14ac:dyDescent="0.25">
      <c r="A9" s="120" t="s">
        <v>101</v>
      </c>
      <c r="B9" s="121"/>
      <c r="C9" s="121"/>
      <c r="D9" s="121"/>
      <c r="E9" s="122" t="s">
        <v>79</v>
      </c>
      <c r="F9" s="122"/>
      <c r="G9" s="122"/>
      <c r="H9" s="122"/>
      <c r="I9" s="123"/>
    </row>
    <row r="10" spans="1:9" x14ac:dyDescent="0.25">
      <c r="A10" s="124" t="s">
        <v>49</v>
      </c>
      <c r="B10" s="125"/>
      <c r="C10" s="125"/>
      <c r="D10" s="125"/>
      <c r="E10" s="126" t="s">
        <v>55</v>
      </c>
      <c r="F10" s="126"/>
      <c r="G10" s="126"/>
      <c r="H10" s="126"/>
      <c r="I10" s="127"/>
    </row>
    <row r="11" spans="1:9" x14ac:dyDescent="0.25">
      <c r="A11" s="120" t="s">
        <v>51</v>
      </c>
      <c r="B11" s="121"/>
      <c r="C11" s="121"/>
      <c r="D11" s="121"/>
      <c r="E11" s="122" t="s">
        <v>55</v>
      </c>
      <c r="F11" s="122"/>
      <c r="G11" s="122"/>
      <c r="H11" s="122"/>
      <c r="I11" s="123"/>
    </row>
    <row r="12" spans="1:9" x14ac:dyDescent="0.25">
      <c r="A12" s="124" t="s">
        <v>53</v>
      </c>
      <c r="B12" s="125"/>
      <c r="C12" s="125"/>
      <c r="D12" s="125"/>
      <c r="E12" s="143" t="s">
        <v>143</v>
      </c>
      <c r="F12" s="143"/>
      <c r="G12" s="143"/>
      <c r="H12" s="143"/>
      <c r="I12" s="144"/>
    </row>
    <row r="13" spans="1:9" x14ac:dyDescent="0.25">
      <c r="A13" s="18" t="s">
        <v>136</v>
      </c>
      <c r="B13" s="19"/>
      <c r="C13" s="19"/>
      <c r="D13" s="19"/>
      <c r="E13" s="19"/>
      <c r="F13" s="19"/>
      <c r="G13" s="20"/>
      <c r="H13" s="145" t="s">
        <v>55</v>
      </c>
      <c r="I13" s="146"/>
    </row>
    <row r="14" spans="1:9" x14ac:dyDescent="0.25">
      <c r="A14" s="21" t="s">
        <v>63</v>
      </c>
      <c r="B14" s="22"/>
      <c r="C14" s="22"/>
      <c r="D14" s="22"/>
      <c r="E14" s="22"/>
      <c r="F14" s="22"/>
      <c r="G14" s="23"/>
      <c r="H14" s="147" t="s">
        <v>55</v>
      </c>
      <c r="I14" s="148"/>
    </row>
    <row r="15" spans="1:9" x14ac:dyDescent="0.25">
      <c r="A15" s="18" t="s">
        <v>2</v>
      </c>
      <c r="B15" s="19"/>
      <c r="C15" s="19"/>
      <c r="D15" s="19"/>
      <c r="E15" s="19"/>
      <c r="F15" s="19"/>
      <c r="G15" s="20"/>
      <c r="H15" s="149" t="s">
        <v>155</v>
      </c>
      <c r="I15" s="146"/>
    </row>
    <row r="16" spans="1:9" x14ac:dyDescent="0.25">
      <c r="A16" s="21" t="s">
        <v>4</v>
      </c>
      <c r="B16" s="22"/>
      <c r="C16" s="22"/>
      <c r="D16" s="22"/>
      <c r="E16" s="22"/>
      <c r="F16" s="22"/>
      <c r="G16" s="23"/>
      <c r="H16" s="150" t="s">
        <v>159</v>
      </c>
      <c r="I16" s="151"/>
    </row>
    <row r="17" spans="1:9" ht="15" customHeight="1" x14ac:dyDescent="0.25">
      <c r="A17" s="24" t="s">
        <v>22</v>
      </c>
      <c r="B17" s="25"/>
      <c r="C17" s="25"/>
      <c r="D17" s="25"/>
      <c r="E17" s="25"/>
      <c r="F17" s="25"/>
      <c r="G17" s="25"/>
      <c r="H17" s="25"/>
      <c r="I17" s="26"/>
    </row>
    <row r="18" spans="1:9" ht="15" customHeight="1" x14ac:dyDescent="0.25">
      <c r="A18" s="27" t="s">
        <v>0</v>
      </c>
      <c r="B18" s="134" t="s">
        <v>23</v>
      </c>
      <c r="C18" s="134"/>
      <c r="D18" s="134"/>
      <c r="E18" s="134"/>
      <c r="F18" s="134"/>
      <c r="G18" s="134"/>
      <c r="H18" s="135" t="s">
        <v>39</v>
      </c>
      <c r="I18" s="136"/>
    </row>
    <row r="19" spans="1:9" x14ac:dyDescent="0.25">
      <c r="A19" s="28" t="s">
        <v>1</v>
      </c>
      <c r="B19" s="137" t="s">
        <v>43</v>
      </c>
      <c r="C19" s="137"/>
      <c r="D19" s="137"/>
      <c r="E19" s="137"/>
      <c r="F19" s="137"/>
      <c r="G19" s="137"/>
      <c r="H19" s="138" t="s">
        <v>96</v>
      </c>
      <c r="I19" s="139"/>
    </row>
    <row r="20" spans="1:9" x14ac:dyDescent="0.25">
      <c r="A20" s="29" t="s">
        <v>3</v>
      </c>
      <c r="B20" s="140" t="s">
        <v>102</v>
      </c>
      <c r="C20" s="140"/>
      <c r="D20" s="140"/>
      <c r="E20" s="140"/>
      <c r="F20" s="140"/>
      <c r="G20" s="140"/>
      <c r="H20" s="141">
        <v>1621</v>
      </c>
      <c r="I20" s="142"/>
    </row>
    <row r="21" spans="1:9" x14ac:dyDescent="0.25">
      <c r="A21" s="30" t="s">
        <v>5</v>
      </c>
      <c r="B21" s="159" t="s">
        <v>45</v>
      </c>
      <c r="C21" s="160"/>
      <c r="D21" s="160"/>
      <c r="E21" s="160"/>
      <c r="F21" s="160"/>
      <c r="G21" s="160"/>
      <c r="H21" s="161">
        <v>1659.47</v>
      </c>
      <c r="I21" s="162"/>
    </row>
    <row r="22" spans="1:9" x14ac:dyDescent="0.25">
      <c r="A22" s="27" t="s">
        <v>27</v>
      </c>
      <c r="B22" s="134" t="s">
        <v>6</v>
      </c>
      <c r="C22" s="134"/>
      <c r="D22" s="134"/>
      <c r="E22" s="134"/>
      <c r="F22" s="134"/>
      <c r="G22" s="134"/>
      <c r="H22" s="163">
        <v>46023</v>
      </c>
      <c r="I22" s="164"/>
    </row>
    <row r="23" spans="1:9" x14ac:dyDescent="0.25">
      <c r="A23" s="28" t="s">
        <v>28</v>
      </c>
      <c r="B23" s="156" t="s">
        <v>29</v>
      </c>
      <c r="C23" s="156"/>
      <c r="D23" s="156"/>
      <c r="E23" s="156" t="s">
        <v>103</v>
      </c>
      <c r="F23" s="156"/>
      <c r="G23" s="156"/>
      <c r="H23" s="156" t="s">
        <v>50</v>
      </c>
      <c r="I23" s="165"/>
    </row>
    <row r="24" spans="1:9" x14ac:dyDescent="0.25">
      <c r="A24" s="27" t="s">
        <v>31</v>
      </c>
      <c r="B24" s="152">
        <v>0.06</v>
      </c>
      <c r="C24" s="152"/>
      <c r="D24" s="152"/>
      <c r="E24" s="153">
        <v>30</v>
      </c>
      <c r="F24" s="153"/>
      <c r="G24" s="153"/>
      <c r="H24" s="154">
        <v>4</v>
      </c>
      <c r="I24" s="155"/>
    </row>
    <row r="25" spans="1:9" x14ac:dyDescent="0.25">
      <c r="A25" s="28" t="s">
        <v>32</v>
      </c>
      <c r="B25" s="156" t="s">
        <v>48</v>
      </c>
      <c r="C25" s="156"/>
      <c r="D25" s="156"/>
      <c r="E25" s="156" t="s">
        <v>46</v>
      </c>
      <c r="F25" s="156"/>
      <c r="G25" s="156"/>
      <c r="H25" s="157" t="s">
        <v>47</v>
      </c>
      <c r="I25" s="158"/>
    </row>
    <row r="26" spans="1:9" x14ac:dyDescent="0.25">
      <c r="A26" s="27" t="s">
        <v>33</v>
      </c>
      <c r="B26" s="153" t="s">
        <v>18</v>
      </c>
      <c r="C26" s="153"/>
      <c r="D26" s="153"/>
      <c r="E26" s="153">
        <v>2</v>
      </c>
      <c r="F26" s="153"/>
      <c r="G26" s="153"/>
      <c r="H26" s="178">
        <v>1</v>
      </c>
      <c r="I26" s="179"/>
    </row>
    <row r="27" spans="1:9" ht="16.5" thickBot="1" x14ac:dyDescent="0.3">
      <c r="A27" s="180"/>
      <c r="B27" s="181"/>
      <c r="C27" s="181"/>
      <c r="D27" s="181"/>
      <c r="E27" s="181"/>
      <c r="F27" s="181"/>
      <c r="G27" s="181"/>
      <c r="H27" s="181"/>
      <c r="I27" s="182"/>
    </row>
    <row r="28" spans="1:9" ht="16.5" thickBot="1" x14ac:dyDescent="0.3">
      <c r="A28" s="183" t="s">
        <v>104</v>
      </c>
      <c r="B28" s="184"/>
      <c r="C28" s="184"/>
      <c r="D28" s="184"/>
      <c r="E28" s="184"/>
      <c r="F28" s="184"/>
      <c r="G28" s="184"/>
      <c r="H28" s="184"/>
      <c r="I28" s="185"/>
    </row>
    <row r="29" spans="1:9" x14ac:dyDescent="0.25">
      <c r="A29" s="186" t="s">
        <v>21</v>
      </c>
      <c r="B29" s="187"/>
      <c r="C29" s="187"/>
      <c r="D29" s="187"/>
      <c r="E29" s="187"/>
      <c r="F29" s="187"/>
      <c r="G29" s="187"/>
      <c r="H29" s="187" t="s">
        <v>65</v>
      </c>
      <c r="I29" s="188"/>
    </row>
    <row r="30" spans="1:9" x14ac:dyDescent="0.25">
      <c r="A30" s="31" t="s">
        <v>0</v>
      </c>
      <c r="B30" s="166" t="s">
        <v>7</v>
      </c>
      <c r="C30" s="167"/>
      <c r="D30" s="167"/>
      <c r="E30" s="167"/>
      <c r="F30" s="167"/>
      <c r="G30" s="168"/>
      <c r="H30" s="169">
        <f>H21</f>
        <v>1659.47</v>
      </c>
      <c r="I30" s="170"/>
    </row>
    <row r="31" spans="1:9" x14ac:dyDescent="0.25">
      <c r="A31" s="32" t="s">
        <v>1</v>
      </c>
      <c r="B31" s="171" t="s">
        <v>40</v>
      </c>
      <c r="C31" s="172"/>
      <c r="D31" s="172"/>
      <c r="E31" s="172"/>
      <c r="F31" s="172"/>
      <c r="G31" s="173"/>
      <c r="H31" s="174"/>
      <c r="I31" s="175"/>
    </row>
    <row r="32" spans="1:9" x14ac:dyDescent="0.25">
      <c r="A32" s="31" t="s">
        <v>3</v>
      </c>
      <c r="B32" s="166" t="s">
        <v>105</v>
      </c>
      <c r="C32" s="167"/>
      <c r="D32" s="167"/>
      <c r="E32" s="167"/>
      <c r="F32" s="167"/>
      <c r="G32" s="168"/>
      <c r="H32" s="176">
        <v>0</v>
      </c>
      <c r="I32" s="177"/>
    </row>
    <row r="33" spans="1:9" x14ac:dyDescent="0.25">
      <c r="A33" s="32" t="s">
        <v>5</v>
      </c>
      <c r="B33" s="171" t="s">
        <v>41</v>
      </c>
      <c r="C33" s="172"/>
      <c r="D33" s="172"/>
      <c r="E33" s="172"/>
      <c r="F33" s="172"/>
      <c r="G33" s="173"/>
      <c r="H33" s="176">
        <f>SUM(H30:I32)/220*7/52.5*60*15*0.2</f>
        <v>181.03309090909093</v>
      </c>
      <c r="I33" s="177"/>
    </row>
    <row r="34" spans="1:9" x14ac:dyDescent="0.25">
      <c r="A34" s="32" t="s">
        <v>27</v>
      </c>
      <c r="B34" s="171" t="s">
        <v>61</v>
      </c>
      <c r="C34" s="172"/>
      <c r="D34" s="172"/>
      <c r="E34" s="172"/>
      <c r="F34" s="172"/>
      <c r="G34" s="173"/>
      <c r="H34" s="174"/>
      <c r="I34" s="175"/>
    </row>
    <row r="35" spans="1:9" x14ac:dyDescent="0.25">
      <c r="A35" s="32" t="s">
        <v>28</v>
      </c>
      <c r="B35" s="171" t="s">
        <v>42</v>
      </c>
      <c r="C35" s="172"/>
      <c r="D35" s="172"/>
      <c r="E35" s="172"/>
      <c r="F35" s="172"/>
      <c r="G35" s="173"/>
      <c r="H35" s="176">
        <f>SUM(H29:I31)/220*1*15</f>
        <v>113.14568181818183</v>
      </c>
      <c r="I35" s="177"/>
    </row>
    <row r="36" spans="1:9" x14ac:dyDescent="0.25">
      <c r="A36" s="29" t="s">
        <v>31</v>
      </c>
      <c r="B36" s="189" t="s">
        <v>62</v>
      </c>
      <c r="C36" s="190"/>
      <c r="D36" s="190"/>
      <c r="E36" s="190"/>
      <c r="F36" s="190"/>
      <c r="G36" s="191"/>
      <c r="H36" s="174"/>
      <c r="I36" s="175"/>
    </row>
    <row r="37" spans="1:9" x14ac:dyDescent="0.25">
      <c r="A37" s="29" t="s">
        <v>32</v>
      </c>
      <c r="B37" s="189" t="s">
        <v>60</v>
      </c>
      <c r="C37" s="190"/>
      <c r="D37" s="190"/>
      <c r="E37" s="190"/>
      <c r="F37" s="190"/>
      <c r="G37" s="191"/>
      <c r="H37" s="174"/>
      <c r="I37" s="175"/>
    </row>
    <row r="38" spans="1:9" ht="16.5" thickBot="1" x14ac:dyDescent="0.3">
      <c r="A38" s="192" t="s">
        <v>99</v>
      </c>
      <c r="B38" s="193"/>
      <c r="C38" s="193"/>
      <c r="D38" s="193"/>
      <c r="E38" s="193"/>
      <c r="F38" s="193"/>
      <c r="G38" s="193"/>
      <c r="H38" s="194">
        <f>SUM(H30:H37)</f>
        <v>1953.6487727272729</v>
      </c>
      <c r="I38" s="195"/>
    </row>
    <row r="39" spans="1:9" ht="16.5" thickBot="1" x14ac:dyDescent="0.3">
      <c r="A39" s="183" t="s">
        <v>106</v>
      </c>
      <c r="B39" s="184"/>
      <c r="C39" s="184"/>
      <c r="D39" s="184"/>
      <c r="E39" s="184"/>
      <c r="F39" s="184"/>
      <c r="G39" s="184"/>
      <c r="H39" s="184"/>
      <c r="I39" s="185"/>
    </row>
    <row r="40" spans="1:9" x14ac:dyDescent="0.25">
      <c r="A40" s="198" t="s">
        <v>21</v>
      </c>
      <c r="B40" s="199"/>
      <c r="C40" s="199"/>
      <c r="D40" s="199"/>
      <c r="E40" s="199"/>
      <c r="F40" s="199"/>
      <c r="G40" s="199"/>
      <c r="H40" s="199" t="s">
        <v>65</v>
      </c>
      <c r="I40" s="200"/>
    </row>
    <row r="41" spans="1:9" x14ac:dyDescent="0.25">
      <c r="A41" s="31" t="s">
        <v>0</v>
      </c>
      <c r="B41" s="201" t="s">
        <v>8</v>
      </c>
      <c r="C41" s="201"/>
      <c r="D41" s="201"/>
      <c r="E41" s="201"/>
      <c r="F41" s="201"/>
      <c r="G41" s="201"/>
      <c r="H41" s="196">
        <f>$H$24*$E$24-$B$24*$H$21</f>
        <v>20.431799999999996</v>
      </c>
      <c r="I41" s="197"/>
    </row>
    <row r="42" spans="1:9" x14ac:dyDescent="0.25">
      <c r="A42" s="29" t="s">
        <v>1</v>
      </c>
      <c r="B42" s="140" t="s">
        <v>34</v>
      </c>
      <c r="C42" s="140"/>
      <c r="D42" s="140"/>
      <c r="E42" s="140"/>
      <c r="F42" s="140"/>
      <c r="G42" s="140"/>
      <c r="H42" s="196">
        <v>505.99</v>
      </c>
      <c r="I42" s="197"/>
    </row>
    <row r="43" spans="1:9" x14ac:dyDescent="0.25">
      <c r="A43" s="29" t="s">
        <v>3</v>
      </c>
      <c r="B43" s="140" t="s">
        <v>56</v>
      </c>
      <c r="C43" s="140"/>
      <c r="D43" s="140"/>
      <c r="E43" s="140"/>
      <c r="F43" s="140"/>
      <c r="G43" s="140"/>
      <c r="H43" s="196">
        <v>0</v>
      </c>
      <c r="I43" s="197"/>
    </row>
    <row r="44" spans="1:9" s="93" customFormat="1" x14ac:dyDescent="0.25">
      <c r="A44" s="29" t="s">
        <v>5</v>
      </c>
      <c r="B44" s="140" t="s">
        <v>54</v>
      </c>
      <c r="C44" s="140"/>
      <c r="D44" s="140"/>
      <c r="E44" s="140"/>
      <c r="F44" s="140"/>
      <c r="G44" s="140"/>
      <c r="H44" s="196">
        <v>55.13</v>
      </c>
      <c r="I44" s="197"/>
    </row>
    <row r="45" spans="1:9" x14ac:dyDescent="0.25">
      <c r="A45" s="29" t="s">
        <v>27</v>
      </c>
      <c r="B45" s="140" t="s">
        <v>20</v>
      </c>
      <c r="C45" s="140"/>
      <c r="D45" s="140"/>
      <c r="E45" s="140"/>
      <c r="F45" s="140"/>
      <c r="G45" s="140"/>
      <c r="H45" s="196">
        <v>9.98</v>
      </c>
      <c r="I45" s="197"/>
    </row>
    <row r="46" spans="1:9" x14ac:dyDescent="0.25">
      <c r="A46" s="29" t="s">
        <v>28</v>
      </c>
      <c r="B46" s="189" t="s">
        <v>64</v>
      </c>
      <c r="C46" s="190"/>
      <c r="D46" s="190"/>
      <c r="E46" s="190"/>
      <c r="F46" s="190"/>
      <c r="G46" s="191"/>
      <c r="H46" s="202"/>
      <c r="I46" s="203"/>
    </row>
    <row r="47" spans="1:9" ht="16.5" thickBot="1" x14ac:dyDescent="0.3">
      <c r="A47" s="192" t="s">
        <v>99</v>
      </c>
      <c r="B47" s="193"/>
      <c r="C47" s="193"/>
      <c r="D47" s="193"/>
      <c r="E47" s="193"/>
      <c r="F47" s="193"/>
      <c r="G47" s="193"/>
      <c r="H47" s="194">
        <f>SUM(H41:I46)</f>
        <v>591.53179999999998</v>
      </c>
      <c r="I47" s="195"/>
    </row>
    <row r="48" spans="1:9" ht="16.5" thickBot="1" x14ac:dyDescent="0.3">
      <c r="A48" s="183" t="s">
        <v>107</v>
      </c>
      <c r="B48" s="184"/>
      <c r="C48" s="184"/>
      <c r="D48" s="184"/>
      <c r="E48" s="184"/>
      <c r="F48" s="184"/>
      <c r="G48" s="184"/>
      <c r="H48" s="184"/>
      <c r="I48" s="185"/>
    </row>
    <row r="49" spans="1:11" x14ac:dyDescent="0.25">
      <c r="A49" s="186" t="s">
        <v>21</v>
      </c>
      <c r="B49" s="187"/>
      <c r="C49" s="187"/>
      <c r="D49" s="187"/>
      <c r="E49" s="187"/>
      <c r="F49" s="187"/>
      <c r="G49" s="187"/>
      <c r="H49" s="187" t="s">
        <v>65</v>
      </c>
      <c r="I49" s="188"/>
    </row>
    <row r="50" spans="1:11" s="93" customFormat="1" x14ac:dyDescent="0.25">
      <c r="A50" s="29" t="s">
        <v>0</v>
      </c>
      <c r="B50" s="140" t="s">
        <v>57</v>
      </c>
      <c r="C50" s="140"/>
      <c r="D50" s="140"/>
      <c r="E50" s="140"/>
      <c r="F50" s="140"/>
      <c r="G50" s="140"/>
      <c r="H50" s="196">
        <v>17.43</v>
      </c>
      <c r="I50" s="197"/>
      <c r="K50" s="95" t="s">
        <v>158</v>
      </c>
    </row>
    <row r="51" spans="1:11" s="2" customFormat="1" x14ac:dyDescent="0.25">
      <c r="A51" s="29" t="s">
        <v>1</v>
      </c>
      <c r="B51" s="140" t="s">
        <v>108</v>
      </c>
      <c r="C51" s="140"/>
      <c r="D51" s="140"/>
      <c r="E51" s="140"/>
      <c r="F51" s="140"/>
      <c r="G51" s="140"/>
      <c r="H51" s="196"/>
      <c r="I51" s="197"/>
    </row>
    <row r="52" spans="1:11" s="2" customFormat="1" x14ac:dyDescent="0.25">
      <c r="A52" s="29" t="s">
        <v>3</v>
      </c>
      <c r="B52" s="140" t="s">
        <v>76</v>
      </c>
      <c r="C52" s="140"/>
      <c r="D52" s="140"/>
      <c r="E52" s="140"/>
      <c r="F52" s="140"/>
      <c r="G52" s="140"/>
      <c r="H52" s="196"/>
      <c r="I52" s="197"/>
    </row>
    <row r="53" spans="1:11" s="2" customFormat="1" x14ac:dyDescent="0.25">
      <c r="A53" s="29" t="s">
        <v>5</v>
      </c>
      <c r="B53" s="140" t="s">
        <v>109</v>
      </c>
      <c r="C53" s="140"/>
      <c r="D53" s="140"/>
      <c r="E53" s="140"/>
      <c r="F53" s="140"/>
      <c r="G53" s="140"/>
      <c r="H53" s="196">
        <v>3.92</v>
      </c>
      <c r="I53" s="197"/>
    </row>
    <row r="54" spans="1:11" s="2" customFormat="1" ht="16.5" thickBot="1" x14ac:dyDescent="0.3">
      <c r="A54" s="211" t="s">
        <v>99</v>
      </c>
      <c r="B54" s="212"/>
      <c r="C54" s="212"/>
      <c r="D54" s="212"/>
      <c r="E54" s="212"/>
      <c r="F54" s="212"/>
      <c r="G54" s="213"/>
      <c r="H54" s="214">
        <f>SUM(H50:I53)</f>
        <v>21.35</v>
      </c>
      <c r="I54" s="215"/>
    </row>
    <row r="55" spans="1:11" ht="16.5" thickBot="1" x14ac:dyDescent="0.3">
      <c r="A55" s="183" t="s">
        <v>110</v>
      </c>
      <c r="B55" s="184"/>
      <c r="C55" s="184"/>
      <c r="D55" s="184"/>
      <c r="E55" s="184"/>
      <c r="F55" s="184"/>
      <c r="G55" s="184"/>
      <c r="H55" s="184"/>
      <c r="I55" s="185"/>
    </row>
    <row r="56" spans="1:11" x14ac:dyDescent="0.25">
      <c r="A56" s="216" t="s">
        <v>111</v>
      </c>
      <c r="B56" s="217"/>
      <c r="C56" s="217"/>
      <c r="D56" s="217"/>
      <c r="E56" s="217"/>
      <c r="F56" s="217"/>
      <c r="G56" s="217"/>
      <c r="H56" s="217"/>
      <c r="I56" s="218"/>
    </row>
    <row r="57" spans="1:11" x14ac:dyDescent="0.25">
      <c r="A57" s="204" t="s">
        <v>21</v>
      </c>
      <c r="B57" s="205"/>
      <c r="C57" s="205"/>
      <c r="D57" s="205"/>
      <c r="E57" s="205"/>
      <c r="F57" s="205"/>
      <c r="G57" s="206"/>
      <c r="H57" s="207" t="s">
        <v>65</v>
      </c>
      <c r="I57" s="208"/>
    </row>
    <row r="58" spans="1:11" x14ac:dyDescent="0.25">
      <c r="A58" s="209" t="s">
        <v>44</v>
      </c>
      <c r="B58" s="210"/>
      <c r="C58" s="210"/>
      <c r="D58" s="210"/>
      <c r="E58" s="210"/>
      <c r="F58" s="210"/>
      <c r="G58" s="210"/>
      <c r="H58" s="62" t="s">
        <v>9</v>
      </c>
      <c r="I58" s="33" t="s">
        <v>24</v>
      </c>
    </row>
    <row r="59" spans="1:11" x14ac:dyDescent="0.25">
      <c r="A59" s="31" t="s">
        <v>0</v>
      </c>
      <c r="B59" s="201" t="s">
        <v>10</v>
      </c>
      <c r="C59" s="201"/>
      <c r="D59" s="201"/>
      <c r="E59" s="201"/>
      <c r="F59" s="201"/>
      <c r="G59" s="201"/>
      <c r="H59" s="4">
        <v>0.2</v>
      </c>
      <c r="I59" s="63">
        <f>H59*($H$38)</f>
        <v>390.72975454545463</v>
      </c>
    </row>
    <row r="60" spans="1:11" x14ac:dyDescent="0.25">
      <c r="A60" s="31" t="s">
        <v>1</v>
      </c>
      <c r="B60" s="201" t="s">
        <v>11</v>
      </c>
      <c r="C60" s="201"/>
      <c r="D60" s="201"/>
      <c r="E60" s="201"/>
      <c r="F60" s="201"/>
      <c r="G60" s="201"/>
      <c r="H60" s="4">
        <v>1.4999999999999999E-2</v>
      </c>
      <c r="I60" s="63">
        <f t="shared" ref="I60:I66" si="0">H60*($H$38)</f>
        <v>29.304731590909093</v>
      </c>
    </row>
    <row r="61" spans="1:11" x14ac:dyDescent="0.25">
      <c r="A61" s="31" t="s">
        <v>3</v>
      </c>
      <c r="B61" s="201" t="s">
        <v>12</v>
      </c>
      <c r="C61" s="201"/>
      <c r="D61" s="201"/>
      <c r="E61" s="201"/>
      <c r="F61" s="201"/>
      <c r="G61" s="201"/>
      <c r="H61" s="4">
        <v>0.01</v>
      </c>
      <c r="I61" s="63">
        <f t="shared" si="0"/>
        <v>19.536487727272728</v>
      </c>
    </row>
    <row r="62" spans="1:11" x14ac:dyDescent="0.25">
      <c r="A62" s="31" t="s">
        <v>5</v>
      </c>
      <c r="B62" s="201" t="s">
        <v>13</v>
      </c>
      <c r="C62" s="201"/>
      <c r="D62" s="201"/>
      <c r="E62" s="201"/>
      <c r="F62" s="201"/>
      <c r="G62" s="201"/>
      <c r="H62" s="4">
        <v>2E-3</v>
      </c>
      <c r="I62" s="63">
        <f t="shared" si="0"/>
        <v>3.9072975454545458</v>
      </c>
    </row>
    <row r="63" spans="1:11" x14ac:dyDescent="0.25">
      <c r="A63" s="31" t="s">
        <v>27</v>
      </c>
      <c r="B63" s="201" t="s">
        <v>14</v>
      </c>
      <c r="C63" s="201"/>
      <c r="D63" s="201"/>
      <c r="E63" s="201"/>
      <c r="F63" s="201"/>
      <c r="G63" s="201"/>
      <c r="H63" s="4">
        <v>2.5000000000000001E-2</v>
      </c>
      <c r="I63" s="63">
        <f t="shared" si="0"/>
        <v>48.841219318181828</v>
      </c>
    </row>
    <row r="64" spans="1:11" x14ac:dyDescent="0.25">
      <c r="A64" s="31" t="s">
        <v>28</v>
      </c>
      <c r="B64" s="201" t="s">
        <v>16</v>
      </c>
      <c r="C64" s="201"/>
      <c r="D64" s="201"/>
      <c r="E64" s="201"/>
      <c r="F64" s="201"/>
      <c r="G64" s="201"/>
      <c r="H64" s="4">
        <v>6.0000000000000001E-3</v>
      </c>
      <c r="I64" s="63">
        <f t="shared" si="0"/>
        <v>11.721892636363638</v>
      </c>
    </row>
    <row r="65" spans="1:9" s="2" customFormat="1" x14ac:dyDescent="0.25">
      <c r="A65" s="29" t="s">
        <v>31</v>
      </c>
      <c r="B65" s="140" t="s">
        <v>160</v>
      </c>
      <c r="C65" s="140"/>
      <c r="D65" s="140"/>
      <c r="E65" s="140"/>
      <c r="F65" s="140"/>
      <c r="G65" s="140"/>
      <c r="H65" s="10">
        <v>3.4000000000000002E-2</v>
      </c>
      <c r="I65" s="96">
        <f t="shared" si="0"/>
        <v>66.424058272727279</v>
      </c>
    </row>
    <row r="66" spans="1:9" x14ac:dyDescent="0.25">
      <c r="A66" s="31" t="s">
        <v>32</v>
      </c>
      <c r="B66" s="201" t="s">
        <v>15</v>
      </c>
      <c r="C66" s="201"/>
      <c r="D66" s="201"/>
      <c r="E66" s="201"/>
      <c r="F66" s="201"/>
      <c r="G66" s="201"/>
      <c r="H66" s="4">
        <v>0.08</v>
      </c>
      <c r="I66" s="63">
        <f t="shared" si="0"/>
        <v>156.29190181818183</v>
      </c>
    </row>
    <row r="67" spans="1:9" x14ac:dyDescent="0.25">
      <c r="A67" s="192" t="s">
        <v>99</v>
      </c>
      <c r="B67" s="193"/>
      <c r="C67" s="193"/>
      <c r="D67" s="193"/>
      <c r="E67" s="193"/>
      <c r="F67" s="193"/>
      <c r="G67" s="193"/>
      <c r="H67" s="5">
        <f>SUM(H59:H66)</f>
        <v>0.37200000000000005</v>
      </c>
      <c r="I67" s="34">
        <f>SUM(I59:I66)</f>
        <v>726.75734345454555</v>
      </c>
    </row>
    <row r="68" spans="1:9" x14ac:dyDescent="0.25">
      <c r="A68" s="216" t="s">
        <v>112</v>
      </c>
      <c r="B68" s="217"/>
      <c r="C68" s="217"/>
      <c r="D68" s="217"/>
      <c r="E68" s="217"/>
      <c r="F68" s="217"/>
      <c r="G68" s="217"/>
      <c r="H68" s="217"/>
      <c r="I68" s="218"/>
    </row>
    <row r="69" spans="1:9" x14ac:dyDescent="0.25">
      <c r="A69" s="204" t="s">
        <v>21</v>
      </c>
      <c r="B69" s="205"/>
      <c r="C69" s="205"/>
      <c r="D69" s="205"/>
      <c r="E69" s="205"/>
      <c r="F69" s="205"/>
      <c r="G69" s="206"/>
      <c r="H69" s="207" t="s">
        <v>65</v>
      </c>
      <c r="I69" s="208"/>
    </row>
    <row r="70" spans="1:9" x14ac:dyDescent="0.25">
      <c r="A70" s="219" t="s">
        <v>44</v>
      </c>
      <c r="B70" s="220"/>
      <c r="C70" s="220"/>
      <c r="D70" s="220"/>
      <c r="E70" s="220"/>
      <c r="F70" s="220"/>
      <c r="G70" s="221"/>
      <c r="H70" s="62" t="s">
        <v>9</v>
      </c>
      <c r="I70" s="33" t="s">
        <v>24</v>
      </c>
    </row>
    <row r="71" spans="1:9" x14ac:dyDescent="0.25">
      <c r="A71" s="31" t="s">
        <v>0</v>
      </c>
      <c r="B71" s="189" t="s">
        <v>71</v>
      </c>
      <c r="C71" s="190"/>
      <c r="D71" s="190"/>
      <c r="E71" s="190"/>
      <c r="F71" s="190"/>
      <c r="G71" s="191"/>
      <c r="H71" s="6">
        <v>8.3299999999999999E-2</v>
      </c>
      <c r="I71" s="35">
        <f>H71*($H$38)</f>
        <v>162.73894276818183</v>
      </c>
    </row>
    <row r="72" spans="1:9" x14ac:dyDescent="0.25">
      <c r="A72" s="31" t="s">
        <v>1</v>
      </c>
      <c r="B72" s="189" t="s">
        <v>80</v>
      </c>
      <c r="C72" s="190"/>
      <c r="D72" s="190"/>
      <c r="E72" s="190"/>
      <c r="F72" s="190"/>
      <c r="G72" s="191"/>
      <c r="H72" s="6">
        <v>8.3299999999999999E-2</v>
      </c>
      <c r="I72" s="35">
        <f>H72*($H$38)</f>
        <v>162.73894276818183</v>
      </c>
    </row>
    <row r="73" spans="1:9" x14ac:dyDescent="0.25">
      <c r="A73" s="31" t="s">
        <v>3</v>
      </c>
      <c r="B73" s="189" t="s">
        <v>113</v>
      </c>
      <c r="C73" s="190"/>
      <c r="D73" s="190"/>
      <c r="E73" s="190"/>
      <c r="F73" s="190"/>
      <c r="G73" s="191"/>
      <c r="H73" s="6">
        <v>2.7799999999999998E-2</v>
      </c>
      <c r="I73" s="35">
        <f>H73*($H$38)</f>
        <v>54.311435881818184</v>
      </c>
    </row>
    <row r="74" spans="1:9" x14ac:dyDescent="0.25">
      <c r="A74" s="192" t="s">
        <v>81</v>
      </c>
      <c r="B74" s="193"/>
      <c r="C74" s="193"/>
      <c r="D74" s="193"/>
      <c r="E74" s="193"/>
      <c r="F74" s="193"/>
      <c r="G74" s="193"/>
      <c r="H74" s="7">
        <f>SUM(H71:H73)</f>
        <v>0.19439999999999999</v>
      </c>
      <c r="I74" s="36">
        <f>SUM(I71:I73)</f>
        <v>379.78932141818183</v>
      </c>
    </row>
    <row r="75" spans="1:9" x14ac:dyDescent="0.25">
      <c r="A75" s="31" t="s">
        <v>5</v>
      </c>
      <c r="B75" s="189" t="s">
        <v>114</v>
      </c>
      <c r="C75" s="190"/>
      <c r="D75" s="190"/>
      <c r="E75" s="190"/>
      <c r="F75" s="190"/>
      <c r="G75" s="191"/>
      <c r="H75" s="8">
        <f>H67*H74</f>
        <v>7.2316800000000001E-2</v>
      </c>
      <c r="I75" s="35">
        <f>H75*($H$38)</f>
        <v>141.28162756756365</v>
      </c>
    </row>
    <row r="76" spans="1:9" x14ac:dyDescent="0.25">
      <c r="A76" s="192" t="s">
        <v>99</v>
      </c>
      <c r="B76" s="193"/>
      <c r="C76" s="193"/>
      <c r="D76" s="193"/>
      <c r="E76" s="193"/>
      <c r="F76" s="193"/>
      <c r="G76" s="193"/>
      <c r="H76" s="7">
        <f>SUM(H74:H75)</f>
        <v>0.26671679999999998</v>
      </c>
      <c r="I76" s="36">
        <f>SUM(I74:I75)</f>
        <v>521.07094898574542</v>
      </c>
    </row>
    <row r="77" spans="1:9" x14ac:dyDescent="0.25">
      <c r="A77" s="228"/>
      <c r="B77" s="229"/>
      <c r="C77" s="229"/>
      <c r="D77" s="229"/>
      <c r="E77" s="229"/>
      <c r="F77" s="229"/>
      <c r="G77" s="229"/>
      <c r="H77" s="229"/>
      <c r="I77" s="230"/>
    </row>
    <row r="78" spans="1:9" x14ac:dyDescent="0.25">
      <c r="A78" s="231" t="s">
        <v>137</v>
      </c>
      <c r="B78" s="232"/>
      <c r="C78" s="232"/>
      <c r="D78" s="232"/>
      <c r="E78" s="232"/>
      <c r="F78" s="232"/>
      <c r="G78" s="232"/>
      <c r="H78" s="232"/>
      <c r="I78" s="233"/>
    </row>
    <row r="79" spans="1:9" x14ac:dyDescent="0.25">
      <c r="A79" s="198" t="s">
        <v>21</v>
      </c>
      <c r="B79" s="199"/>
      <c r="C79" s="199"/>
      <c r="D79" s="199"/>
      <c r="E79" s="199"/>
      <c r="F79" s="199"/>
      <c r="G79" s="199"/>
      <c r="H79" s="199" t="s">
        <v>65</v>
      </c>
      <c r="I79" s="200"/>
    </row>
    <row r="80" spans="1:9" x14ac:dyDescent="0.25">
      <c r="A80" s="209" t="s">
        <v>44</v>
      </c>
      <c r="B80" s="210"/>
      <c r="C80" s="210"/>
      <c r="D80" s="210"/>
      <c r="E80" s="210"/>
      <c r="F80" s="210"/>
      <c r="G80" s="210"/>
      <c r="H80" s="62" t="s">
        <v>9</v>
      </c>
      <c r="I80" s="33" t="s">
        <v>24</v>
      </c>
    </row>
    <row r="81" spans="1:11" s="2" customFormat="1" x14ac:dyDescent="0.25">
      <c r="A81" s="29" t="s">
        <v>0</v>
      </c>
      <c r="B81" s="222" t="s">
        <v>72</v>
      </c>
      <c r="C81" s="223"/>
      <c r="D81" s="223"/>
      <c r="E81" s="223"/>
      <c r="F81" s="223"/>
      <c r="G81" s="224"/>
      <c r="H81" s="97">
        <v>9.4999999999999998E-3</v>
      </c>
      <c r="I81" s="80">
        <f t="shared" ref="I81:I88" si="1">H81*($H$38)</f>
        <v>18.559663340909093</v>
      </c>
    </row>
    <row r="82" spans="1:11" s="2" customFormat="1" x14ac:dyDescent="0.25">
      <c r="A82" s="29" t="s">
        <v>1</v>
      </c>
      <c r="B82" s="222" t="s">
        <v>82</v>
      </c>
      <c r="C82" s="223"/>
      <c r="D82" s="223"/>
      <c r="E82" s="223"/>
      <c r="F82" s="223"/>
      <c r="G82" s="224"/>
      <c r="H82" s="97">
        <v>3.2000000000000002E-3</v>
      </c>
      <c r="I82" s="80">
        <f t="shared" si="1"/>
        <v>6.2516760727272738</v>
      </c>
    </row>
    <row r="83" spans="1:11" x14ac:dyDescent="0.25">
      <c r="A83" s="31" t="s">
        <v>3</v>
      </c>
      <c r="B83" s="225" t="s">
        <v>73</v>
      </c>
      <c r="C83" s="226"/>
      <c r="D83" s="226"/>
      <c r="E83" s="226"/>
      <c r="F83" s="226"/>
      <c r="G83" s="227"/>
      <c r="H83" s="6">
        <v>2.8E-3</v>
      </c>
      <c r="I83" s="35">
        <f t="shared" si="1"/>
        <v>5.470216563636364</v>
      </c>
    </row>
    <row r="84" spans="1:11" x14ac:dyDescent="0.25">
      <c r="A84" s="31" t="s">
        <v>5</v>
      </c>
      <c r="B84" s="225" t="s">
        <v>74</v>
      </c>
      <c r="C84" s="226"/>
      <c r="D84" s="226"/>
      <c r="E84" s="226"/>
      <c r="F84" s="226"/>
      <c r="G84" s="227"/>
      <c r="H84" s="6">
        <v>2.0000000000000001E-4</v>
      </c>
      <c r="I84" s="35">
        <f t="shared" si="1"/>
        <v>0.39072975454545461</v>
      </c>
    </row>
    <row r="85" spans="1:11" x14ac:dyDescent="0.25">
      <c r="A85" s="31" t="s">
        <v>27</v>
      </c>
      <c r="B85" s="225" t="s">
        <v>75</v>
      </c>
      <c r="C85" s="226"/>
      <c r="D85" s="226"/>
      <c r="E85" s="226"/>
      <c r="F85" s="226"/>
      <c r="G85" s="227"/>
      <c r="H85" s="6">
        <v>5.0000000000000001E-4</v>
      </c>
      <c r="I85" s="35">
        <f t="shared" si="1"/>
        <v>0.97682438636363644</v>
      </c>
    </row>
    <row r="86" spans="1:11" x14ac:dyDescent="0.25">
      <c r="A86" s="31" t="s">
        <v>28</v>
      </c>
      <c r="B86" s="225" t="s">
        <v>58</v>
      </c>
      <c r="C86" s="226"/>
      <c r="D86" s="226"/>
      <c r="E86" s="226"/>
      <c r="F86" s="226"/>
      <c r="G86" s="227"/>
      <c r="H86" s="6">
        <v>1.3899999999999999E-2</v>
      </c>
      <c r="I86" s="35">
        <f t="shared" si="1"/>
        <v>27.155717940909092</v>
      </c>
    </row>
    <row r="87" spans="1:11" x14ac:dyDescent="0.25">
      <c r="A87" s="192" t="s">
        <v>81</v>
      </c>
      <c r="B87" s="193"/>
      <c r="C87" s="193"/>
      <c r="D87" s="193"/>
      <c r="E87" s="193"/>
      <c r="F87" s="193"/>
      <c r="G87" s="193"/>
      <c r="H87" s="8">
        <f>SUM(H81:H86)</f>
        <v>3.0099999999999998E-2</v>
      </c>
      <c r="I87" s="36">
        <f>SUM(I81:I86)</f>
        <v>58.804828059090909</v>
      </c>
    </row>
    <row r="88" spans="1:11" x14ac:dyDescent="0.25">
      <c r="A88" s="37" t="s">
        <v>31</v>
      </c>
      <c r="B88" s="225" t="s">
        <v>138</v>
      </c>
      <c r="C88" s="226"/>
      <c r="D88" s="226"/>
      <c r="E88" s="226"/>
      <c r="F88" s="226"/>
      <c r="G88" s="227"/>
      <c r="H88" s="6">
        <f>H87*H67</f>
        <v>1.1197200000000001E-2</v>
      </c>
      <c r="I88" s="35">
        <f t="shared" si="1"/>
        <v>21.875396037981822</v>
      </c>
      <c r="K88" s="2" t="s">
        <v>139</v>
      </c>
    </row>
    <row r="89" spans="1:11" x14ac:dyDescent="0.25">
      <c r="A89" s="192" t="s">
        <v>99</v>
      </c>
      <c r="B89" s="193"/>
      <c r="C89" s="193"/>
      <c r="D89" s="193"/>
      <c r="E89" s="193"/>
      <c r="F89" s="193"/>
      <c r="G89" s="193"/>
      <c r="H89" s="7">
        <f>SUM(H87:H88)</f>
        <v>4.1297199999999999E-2</v>
      </c>
      <c r="I89" s="36">
        <f>SUM(I87:I88)</f>
        <v>80.680224097072738</v>
      </c>
    </row>
    <row r="90" spans="1:11" x14ac:dyDescent="0.25">
      <c r="A90" s="231" t="s">
        <v>83</v>
      </c>
      <c r="B90" s="232"/>
      <c r="C90" s="232"/>
      <c r="D90" s="232"/>
      <c r="E90" s="232"/>
      <c r="F90" s="232"/>
      <c r="G90" s="232"/>
      <c r="H90" s="232"/>
      <c r="I90" s="233"/>
    </row>
    <row r="91" spans="1:11" x14ac:dyDescent="0.25">
      <c r="A91" s="186" t="s">
        <v>21</v>
      </c>
      <c r="B91" s="187"/>
      <c r="C91" s="187"/>
      <c r="D91" s="187"/>
      <c r="E91" s="187"/>
      <c r="F91" s="187"/>
      <c r="G91" s="187"/>
      <c r="H91" s="187" t="s">
        <v>65</v>
      </c>
      <c r="I91" s="188"/>
    </row>
    <row r="92" spans="1:11" x14ac:dyDescent="0.25">
      <c r="A92" s="209" t="s">
        <v>44</v>
      </c>
      <c r="B92" s="210"/>
      <c r="C92" s="210"/>
      <c r="D92" s="210"/>
      <c r="E92" s="210"/>
      <c r="F92" s="210"/>
      <c r="G92" s="210"/>
      <c r="H92" s="62" t="s">
        <v>9</v>
      </c>
      <c r="I92" s="33" t="s">
        <v>24</v>
      </c>
    </row>
    <row r="93" spans="1:11" x14ac:dyDescent="0.25">
      <c r="A93" s="31" t="s">
        <v>0</v>
      </c>
      <c r="B93" s="201" t="s">
        <v>25</v>
      </c>
      <c r="C93" s="201"/>
      <c r="D93" s="201"/>
      <c r="E93" s="201"/>
      <c r="F93" s="201"/>
      <c r="G93" s="201"/>
      <c r="H93" s="64">
        <v>4.1999999999999997E-3</v>
      </c>
      <c r="I93" s="35">
        <f>H93*$H$38</f>
        <v>8.2053248454545464</v>
      </c>
    </row>
    <row r="94" spans="1:11" x14ac:dyDescent="0.25">
      <c r="A94" s="31" t="s">
        <v>1</v>
      </c>
      <c r="B94" s="201" t="s">
        <v>35</v>
      </c>
      <c r="C94" s="201"/>
      <c r="D94" s="201"/>
      <c r="E94" s="201"/>
      <c r="F94" s="201"/>
      <c r="G94" s="201"/>
      <c r="H94" s="64">
        <f>8%*H93</f>
        <v>3.3599999999999998E-4</v>
      </c>
      <c r="I94" s="35">
        <f t="shared" ref="I94:I98" si="2">H94*$H$38</f>
        <v>0.65642598763636362</v>
      </c>
    </row>
    <row r="95" spans="1:11" x14ac:dyDescent="0.25">
      <c r="A95" s="31" t="s">
        <v>3</v>
      </c>
      <c r="B95" s="201" t="s">
        <v>67</v>
      </c>
      <c r="C95" s="201"/>
      <c r="D95" s="201"/>
      <c r="E95" s="201"/>
      <c r="F95" s="201"/>
      <c r="G95" s="201"/>
      <c r="H95" s="64">
        <v>3.4799999999999998E-2</v>
      </c>
      <c r="I95" s="35">
        <f t="shared" si="2"/>
        <v>67.986977290909095</v>
      </c>
    </row>
    <row r="96" spans="1:11" s="2" customFormat="1" x14ac:dyDescent="0.25">
      <c r="A96" s="29" t="s">
        <v>5</v>
      </c>
      <c r="B96" s="140" t="s">
        <v>26</v>
      </c>
      <c r="C96" s="140"/>
      <c r="D96" s="140"/>
      <c r="E96" s="140"/>
      <c r="F96" s="140"/>
      <c r="G96" s="140"/>
      <c r="H96" s="81">
        <v>1.9400000000000001E-2</v>
      </c>
      <c r="I96" s="80">
        <f t="shared" si="2"/>
        <v>37.900786190909095</v>
      </c>
    </row>
    <row r="97" spans="1:15" x14ac:dyDescent="0.25">
      <c r="A97" s="31" t="s">
        <v>27</v>
      </c>
      <c r="B97" s="234" t="s">
        <v>97</v>
      </c>
      <c r="C97" s="234"/>
      <c r="D97" s="234"/>
      <c r="E97" s="234"/>
      <c r="F97" s="234"/>
      <c r="G97" s="234"/>
      <c r="H97" s="64">
        <f>H67*H96</f>
        <v>7.2168000000000015E-3</v>
      </c>
      <c r="I97" s="35">
        <f t="shared" si="2"/>
        <v>14.099092463018186</v>
      </c>
    </row>
    <row r="98" spans="1:15" x14ac:dyDescent="0.25">
      <c r="A98" s="31" t="s">
        <v>28</v>
      </c>
      <c r="B98" s="201" t="s">
        <v>59</v>
      </c>
      <c r="C98" s="201"/>
      <c r="D98" s="201"/>
      <c r="E98" s="201"/>
      <c r="F98" s="201"/>
      <c r="G98" s="201"/>
      <c r="H98" s="64">
        <f>8%*40%*H96</f>
        <v>6.2080000000000002E-4</v>
      </c>
      <c r="I98" s="35">
        <f t="shared" si="2"/>
        <v>1.212825158109091</v>
      </c>
    </row>
    <row r="99" spans="1:15" x14ac:dyDescent="0.25">
      <c r="A99" s="192" t="s">
        <v>99</v>
      </c>
      <c r="B99" s="193"/>
      <c r="C99" s="193"/>
      <c r="D99" s="193"/>
      <c r="E99" s="193"/>
      <c r="F99" s="193"/>
      <c r="G99" s="193"/>
      <c r="H99" s="94">
        <f>SUM(H93:H98)</f>
        <v>6.6573599999999997E-2</v>
      </c>
      <c r="I99" s="36">
        <f>SUM(I93:I98)</f>
        <v>130.0614319360364</v>
      </c>
    </row>
    <row r="100" spans="1:15" x14ac:dyDescent="0.25">
      <c r="A100" s="231" t="s">
        <v>84</v>
      </c>
      <c r="B100" s="232"/>
      <c r="C100" s="232"/>
      <c r="D100" s="232"/>
      <c r="E100" s="232"/>
      <c r="F100" s="232"/>
      <c r="G100" s="232"/>
      <c r="H100" s="232"/>
      <c r="I100" s="233"/>
    </row>
    <row r="101" spans="1:15" x14ac:dyDescent="0.25">
      <c r="A101" s="198" t="s">
        <v>21</v>
      </c>
      <c r="B101" s="199"/>
      <c r="C101" s="199"/>
      <c r="D101" s="199"/>
      <c r="E101" s="199"/>
      <c r="F101" s="199"/>
      <c r="G101" s="199"/>
      <c r="H101" s="199" t="s">
        <v>65</v>
      </c>
      <c r="I101" s="200"/>
    </row>
    <row r="102" spans="1:15" x14ac:dyDescent="0.25">
      <c r="A102" s="209" t="s">
        <v>44</v>
      </c>
      <c r="B102" s="210"/>
      <c r="C102" s="210"/>
      <c r="D102" s="210"/>
      <c r="E102" s="210"/>
      <c r="F102" s="210"/>
      <c r="G102" s="210"/>
      <c r="H102" s="62" t="s">
        <v>9</v>
      </c>
      <c r="I102" s="33" t="s">
        <v>24</v>
      </c>
    </row>
    <row r="103" spans="1:15" x14ac:dyDescent="0.25">
      <c r="A103" s="38" t="s">
        <v>0</v>
      </c>
      <c r="B103" s="234" t="s">
        <v>85</v>
      </c>
      <c r="C103" s="234"/>
      <c r="D103" s="234"/>
      <c r="E103" s="234"/>
      <c r="F103" s="234"/>
      <c r="G103" s="234"/>
      <c r="H103" s="6">
        <v>6.9999999999999999E-4</v>
      </c>
      <c r="I103" s="35">
        <f t="shared" ref="I103:I106" si="3">H103*$H$38</f>
        <v>1.367554140909091</v>
      </c>
    </row>
    <row r="104" spans="1:15" x14ac:dyDescent="0.25">
      <c r="A104" s="38" t="s">
        <v>1</v>
      </c>
      <c r="B104" s="234" t="s">
        <v>115</v>
      </c>
      <c r="C104" s="234"/>
      <c r="D104" s="234"/>
      <c r="E104" s="234"/>
      <c r="F104" s="234"/>
      <c r="G104" s="234"/>
      <c r="H104" s="39">
        <f>H67*H103</f>
        <v>2.6040000000000004E-4</v>
      </c>
      <c r="I104" s="35">
        <f t="shared" si="3"/>
        <v>0.50873014041818199</v>
      </c>
    </row>
    <row r="105" spans="1:15" s="2" customFormat="1" x14ac:dyDescent="0.25">
      <c r="A105" s="98" t="s">
        <v>3</v>
      </c>
      <c r="B105" s="235" t="s">
        <v>116</v>
      </c>
      <c r="C105" s="236"/>
      <c r="D105" s="236"/>
      <c r="E105" s="236"/>
      <c r="F105" s="236"/>
      <c r="G105" s="237"/>
      <c r="H105" s="99">
        <v>0</v>
      </c>
      <c r="I105" s="80">
        <f t="shared" si="3"/>
        <v>0</v>
      </c>
      <c r="K105" s="2" t="s">
        <v>98</v>
      </c>
    </row>
    <row r="106" spans="1:15" x14ac:dyDescent="0.25">
      <c r="A106" s="38" t="s">
        <v>5</v>
      </c>
      <c r="B106" s="222" t="s">
        <v>117</v>
      </c>
      <c r="C106" s="223"/>
      <c r="D106" s="223"/>
      <c r="E106" s="223"/>
      <c r="F106" s="223"/>
      <c r="G106" s="224"/>
      <c r="H106" s="39">
        <v>2.0000000000000001E-4</v>
      </c>
      <c r="I106" s="35">
        <f t="shared" si="3"/>
        <v>0.39072975454545461</v>
      </c>
    </row>
    <row r="107" spans="1:15" x14ac:dyDescent="0.25">
      <c r="A107" s="192" t="s">
        <v>99</v>
      </c>
      <c r="B107" s="193"/>
      <c r="C107" s="193"/>
      <c r="D107" s="193"/>
      <c r="E107" s="193"/>
      <c r="F107" s="193"/>
      <c r="G107" s="193"/>
      <c r="H107" s="8">
        <f>SUM(H103:H106)</f>
        <v>1.1604E-3</v>
      </c>
      <c r="I107" s="36">
        <f>SUM(I103:I106)</f>
        <v>2.2670140358727275</v>
      </c>
    </row>
    <row r="108" spans="1:15" x14ac:dyDescent="0.25">
      <c r="A108" s="231" t="s">
        <v>140</v>
      </c>
      <c r="B108" s="232"/>
      <c r="C108" s="232"/>
      <c r="D108" s="232"/>
      <c r="E108" s="232"/>
      <c r="F108" s="232"/>
      <c r="G108" s="232"/>
      <c r="H108" s="232"/>
      <c r="I108" s="233"/>
    </row>
    <row r="109" spans="1:15" x14ac:dyDescent="0.25">
      <c r="A109" s="198" t="s">
        <v>21</v>
      </c>
      <c r="B109" s="199"/>
      <c r="C109" s="199"/>
      <c r="D109" s="199"/>
      <c r="E109" s="199"/>
      <c r="F109" s="199"/>
      <c r="G109" s="199"/>
      <c r="H109" s="199" t="s">
        <v>65</v>
      </c>
      <c r="I109" s="200"/>
    </row>
    <row r="110" spans="1:15" x14ac:dyDescent="0.25">
      <c r="A110" s="209" t="s">
        <v>44</v>
      </c>
      <c r="B110" s="210"/>
      <c r="C110" s="210"/>
      <c r="D110" s="210"/>
      <c r="E110" s="210"/>
      <c r="F110" s="210"/>
      <c r="G110" s="210"/>
      <c r="H110" s="62" t="s">
        <v>9</v>
      </c>
      <c r="I110" s="33" t="s">
        <v>24</v>
      </c>
      <c r="K110" s="59"/>
    </row>
    <row r="111" spans="1:15" s="2" customFormat="1" x14ac:dyDescent="0.25">
      <c r="A111" s="40" t="s">
        <v>0</v>
      </c>
      <c r="B111" s="238" t="s">
        <v>118</v>
      </c>
      <c r="C111" s="238"/>
      <c r="D111" s="238"/>
      <c r="E111" s="238"/>
      <c r="F111" s="238"/>
      <c r="G111" s="238"/>
      <c r="H111" s="97">
        <v>0</v>
      </c>
      <c r="I111" s="80">
        <f>H30/220*1.5*15</f>
        <v>169.71852272727273</v>
      </c>
      <c r="K111" s="100" t="s">
        <v>141</v>
      </c>
      <c r="L111" s="100"/>
      <c r="M111" s="100"/>
      <c r="N111" s="100"/>
      <c r="O111" s="100"/>
    </row>
    <row r="112" spans="1:15" s="2" customFormat="1" x14ac:dyDescent="0.25">
      <c r="A112" s="40" t="s">
        <v>1</v>
      </c>
      <c r="B112" s="222" t="s">
        <v>119</v>
      </c>
      <c r="C112" s="223"/>
      <c r="D112" s="223"/>
      <c r="E112" s="223"/>
      <c r="F112" s="223"/>
      <c r="G112" s="224"/>
      <c r="H112" s="101"/>
      <c r="I112" s="80"/>
      <c r="K112" s="2" t="s">
        <v>156</v>
      </c>
    </row>
    <row r="113" spans="1:32" x14ac:dyDescent="0.25">
      <c r="A113" s="192" t="s">
        <v>99</v>
      </c>
      <c r="B113" s="193"/>
      <c r="C113" s="193"/>
      <c r="D113" s="193"/>
      <c r="E113" s="193"/>
      <c r="F113" s="193"/>
      <c r="G113" s="193"/>
      <c r="H113" s="8">
        <f>SUM(H109:H112)</f>
        <v>0</v>
      </c>
      <c r="I113" s="36">
        <f>SUM(I109:I112)</f>
        <v>169.71852272727273</v>
      </c>
    </row>
    <row r="114" spans="1:32" x14ac:dyDescent="0.25">
      <c r="A114" s="216" t="s">
        <v>120</v>
      </c>
      <c r="B114" s="217"/>
      <c r="C114" s="217"/>
      <c r="D114" s="217"/>
      <c r="E114" s="217"/>
      <c r="F114" s="217"/>
      <c r="G114" s="217"/>
      <c r="H114" s="217"/>
      <c r="I114" s="218"/>
    </row>
    <row r="115" spans="1:32" x14ac:dyDescent="0.25">
      <c r="A115" s="198" t="s">
        <v>21</v>
      </c>
      <c r="B115" s="199"/>
      <c r="C115" s="199"/>
      <c r="D115" s="199"/>
      <c r="E115" s="199"/>
      <c r="F115" s="199"/>
      <c r="G115" s="199"/>
      <c r="H115" s="199" t="s">
        <v>65</v>
      </c>
      <c r="I115" s="200"/>
    </row>
    <row r="116" spans="1:32" x14ac:dyDescent="0.25">
      <c r="A116" s="209" t="s">
        <v>44</v>
      </c>
      <c r="B116" s="210"/>
      <c r="C116" s="210"/>
      <c r="D116" s="210"/>
      <c r="E116" s="210"/>
      <c r="F116" s="210"/>
      <c r="G116" s="210"/>
      <c r="H116" s="62" t="s">
        <v>9</v>
      </c>
      <c r="I116" s="33" t="s">
        <v>24</v>
      </c>
    </row>
    <row r="117" spans="1:32" x14ac:dyDescent="0.25">
      <c r="A117" s="40" t="s">
        <v>36</v>
      </c>
      <c r="B117" s="239" t="s">
        <v>90</v>
      </c>
      <c r="C117" s="239"/>
      <c r="D117" s="239"/>
      <c r="E117" s="239"/>
      <c r="F117" s="239"/>
      <c r="G117" s="239"/>
      <c r="H117" s="6">
        <f>H67</f>
        <v>0.37200000000000005</v>
      </c>
      <c r="I117" s="35">
        <f>I67</f>
        <v>726.75734345454555</v>
      </c>
    </row>
    <row r="118" spans="1:32" x14ac:dyDescent="0.25">
      <c r="A118" s="40" t="s">
        <v>37</v>
      </c>
      <c r="B118" s="239" t="s">
        <v>121</v>
      </c>
      <c r="C118" s="239"/>
      <c r="D118" s="239"/>
      <c r="E118" s="239"/>
      <c r="F118" s="239"/>
      <c r="G118" s="239"/>
      <c r="H118" s="6">
        <f>H76</f>
        <v>0.26671679999999998</v>
      </c>
      <c r="I118" s="35">
        <f>I76</f>
        <v>521.07094898574542</v>
      </c>
    </row>
    <row r="119" spans="1:32" x14ac:dyDescent="0.25">
      <c r="A119" s="40" t="s">
        <v>86</v>
      </c>
      <c r="B119" s="239" t="s">
        <v>91</v>
      </c>
      <c r="C119" s="239"/>
      <c r="D119" s="239"/>
      <c r="E119" s="239"/>
      <c r="F119" s="239"/>
      <c r="G119" s="239"/>
      <c r="H119" s="6">
        <f>H89</f>
        <v>4.1297199999999999E-2</v>
      </c>
      <c r="I119" s="35">
        <f>I89</f>
        <v>80.680224097072738</v>
      </c>
    </row>
    <row r="120" spans="1:32" x14ac:dyDescent="0.25">
      <c r="A120" s="40" t="s">
        <v>87</v>
      </c>
      <c r="B120" s="239" t="s">
        <v>92</v>
      </c>
      <c r="C120" s="239"/>
      <c r="D120" s="239"/>
      <c r="E120" s="239"/>
      <c r="F120" s="239"/>
      <c r="G120" s="239"/>
      <c r="H120" s="6">
        <f>H99</f>
        <v>6.6573599999999997E-2</v>
      </c>
      <c r="I120" s="35">
        <f>I99</f>
        <v>130.0614319360364</v>
      </c>
    </row>
    <row r="121" spans="1:32" x14ac:dyDescent="0.25">
      <c r="A121" s="40" t="s">
        <v>88</v>
      </c>
      <c r="B121" s="239" t="s">
        <v>93</v>
      </c>
      <c r="C121" s="239"/>
      <c r="D121" s="239"/>
      <c r="E121" s="239"/>
      <c r="F121" s="239"/>
      <c r="G121" s="239"/>
      <c r="H121" s="6">
        <f>H107</f>
        <v>1.1604E-3</v>
      </c>
      <c r="I121" s="35">
        <f>I107</f>
        <v>2.2670140358727275</v>
      </c>
    </row>
    <row r="122" spans="1:32" x14ac:dyDescent="0.25">
      <c r="A122" s="40" t="s">
        <v>89</v>
      </c>
      <c r="B122" s="239" t="s">
        <v>118</v>
      </c>
      <c r="C122" s="239"/>
      <c r="D122" s="239"/>
      <c r="E122" s="239"/>
      <c r="F122" s="239"/>
      <c r="G122" s="239"/>
      <c r="H122" s="6">
        <f>H113</f>
        <v>0</v>
      </c>
      <c r="I122" s="35">
        <f>I113</f>
        <v>169.71852272727273</v>
      </c>
    </row>
    <row r="123" spans="1:32" x14ac:dyDescent="0.25">
      <c r="A123" s="192" t="s">
        <v>99</v>
      </c>
      <c r="B123" s="193"/>
      <c r="C123" s="193"/>
      <c r="D123" s="193"/>
      <c r="E123" s="193"/>
      <c r="F123" s="193"/>
      <c r="G123" s="193"/>
      <c r="H123" s="8">
        <f>SUM(H117:H122)</f>
        <v>0.74774800000000008</v>
      </c>
      <c r="I123" s="36">
        <f>SUM(I117:I122)</f>
        <v>1630.5554852365458</v>
      </c>
    </row>
    <row r="124" spans="1:32" x14ac:dyDescent="0.25">
      <c r="A124" s="41"/>
      <c r="B124" s="205"/>
      <c r="C124" s="205"/>
      <c r="D124" s="205"/>
      <c r="E124" s="205"/>
      <c r="F124" s="205"/>
      <c r="G124" s="205"/>
      <c r="H124" s="205"/>
      <c r="I124" s="208"/>
    </row>
    <row r="125" spans="1:32" s="44" customFormat="1" ht="16.5" thickBot="1" x14ac:dyDescent="0.3">
      <c r="A125" s="240" t="s">
        <v>122</v>
      </c>
      <c r="B125" s="241"/>
      <c r="C125" s="241"/>
      <c r="D125" s="241"/>
      <c r="E125" s="241"/>
      <c r="F125" s="241"/>
      <c r="G125" s="241"/>
      <c r="H125" s="42"/>
      <c r="I125" s="43">
        <f>H38+H47+H54+I123</f>
        <v>4197.0860579638193</v>
      </c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spans="1:32" ht="16.5" thickBot="1" x14ac:dyDescent="0.3">
      <c r="A126" s="183" t="s">
        <v>123</v>
      </c>
      <c r="B126" s="184"/>
      <c r="C126" s="184"/>
      <c r="D126" s="184"/>
      <c r="E126" s="184"/>
      <c r="F126" s="184"/>
      <c r="G126" s="184"/>
      <c r="H126" s="184"/>
      <c r="I126" s="185"/>
    </row>
    <row r="127" spans="1:32" x14ac:dyDescent="0.25">
      <c r="A127" s="242" t="s">
        <v>21</v>
      </c>
      <c r="B127" s="130"/>
      <c r="C127" s="130"/>
      <c r="D127" s="130"/>
      <c r="E127" s="130"/>
      <c r="F127" s="130"/>
      <c r="G127" s="130"/>
      <c r="H127" s="130" t="s">
        <v>65</v>
      </c>
      <c r="I127" s="131"/>
    </row>
    <row r="128" spans="1:32" x14ac:dyDescent="0.25">
      <c r="A128" s="124" t="s">
        <v>44</v>
      </c>
      <c r="B128" s="125"/>
      <c r="C128" s="125"/>
      <c r="D128" s="125"/>
      <c r="E128" s="125"/>
      <c r="F128" s="125"/>
      <c r="G128" s="125"/>
      <c r="H128" s="9" t="s">
        <v>9</v>
      </c>
      <c r="I128" s="45" t="s">
        <v>24</v>
      </c>
    </row>
    <row r="129" spans="1:32" x14ac:dyDescent="0.25">
      <c r="A129" s="46" t="s">
        <v>0</v>
      </c>
      <c r="B129" s="253" t="s">
        <v>124</v>
      </c>
      <c r="C129" s="253"/>
      <c r="D129" s="253"/>
      <c r="E129" s="253"/>
      <c r="F129" s="253"/>
      <c r="G129" s="253"/>
      <c r="H129" s="10">
        <v>5.0000000000000001E-3</v>
      </c>
      <c r="I129" s="63">
        <f>H129*$I$125</f>
        <v>20.985430289819096</v>
      </c>
    </row>
    <row r="130" spans="1:32" x14ac:dyDescent="0.25">
      <c r="A130" s="46" t="s">
        <v>1</v>
      </c>
      <c r="B130" s="253" t="s">
        <v>17</v>
      </c>
      <c r="C130" s="253"/>
      <c r="D130" s="253"/>
      <c r="E130" s="253"/>
      <c r="F130" s="253"/>
      <c r="G130" s="253"/>
      <c r="H130" s="10">
        <v>3.5999999999999999E-3</v>
      </c>
      <c r="I130" s="63">
        <f>H130*($I$129+$I$125)</f>
        <v>15.185057357713099</v>
      </c>
    </row>
    <row r="131" spans="1:32" x14ac:dyDescent="0.25">
      <c r="A131" s="47" t="s">
        <v>3</v>
      </c>
      <c r="B131" s="254" t="s">
        <v>134</v>
      </c>
      <c r="C131" s="255"/>
      <c r="D131" s="255"/>
      <c r="E131" s="255"/>
      <c r="F131" s="255"/>
      <c r="G131" s="256"/>
      <c r="H131" s="10">
        <v>7.5999999999999998E-2</v>
      </c>
      <c r="I131" s="48">
        <f>(SUM($I$125+$I$129+$I$130)*H131)/(100%-(SUM($H$131:$H$133)))</f>
        <v>375.19241687051044</v>
      </c>
    </row>
    <row r="132" spans="1:32" x14ac:dyDescent="0.25">
      <c r="A132" s="47" t="s">
        <v>5</v>
      </c>
      <c r="B132" s="254" t="s">
        <v>135</v>
      </c>
      <c r="C132" s="255"/>
      <c r="D132" s="255"/>
      <c r="E132" s="255"/>
      <c r="F132" s="255"/>
      <c r="G132" s="256"/>
      <c r="H132" s="10">
        <v>1.6500000000000001E-2</v>
      </c>
      <c r="I132" s="48">
        <f>(SUM($I$125+$I$129+$I$130)*H132)/(100%-(SUM($H$131:$H$133)))</f>
        <v>81.456248399518728</v>
      </c>
    </row>
    <row r="133" spans="1:32" x14ac:dyDescent="0.25">
      <c r="A133" s="47" t="s">
        <v>27</v>
      </c>
      <c r="B133" s="254" t="s">
        <v>95</v>
      </c>
      <c r="C133" s="255"/>
      <c r="D133" s="255"/>
      <c r="E133" s="255"/>
      <c r="F133" s="255"/>
      <c r="G133" s="256"/>
      <c r="H133" s="11">
        <v>0.05</v>
      </c>
      <c r="I133" s="48">
        <f>(SUM($I$125+$I$129+$I$130)*H133)/(100%-(SUM($H$131:$H$133)))</f>
        <v>246.83711636217797</v>
      </c>
    </row>
    <row r="134" spans="1:32" x14ac:dyDescent="0.25">
      <c r="A134" s="192" t="s">
        <v>99</v>
      </c>
      <c r="B134" s="193"/>
      <c r="C134" s="193"/>
      <c r="D134" s="193"/>
      <c r="E134" s="193"/>
      <c r="F134" s="193"/>
      <c r="G134" s="193"/>
      <c r="H134" s="12">
        <f>SUM(H129:H133)</f>
        <v>0.15110000000000001</v>
      </c>
      <c r="I134" s="49">
        <f>SUM(I129:I133)</f>
        <v>739.65626927973938</v>
      </c>
    </row>
    <row r="135" spans="1:32" ht="16.5" thickBot="1" x14ac:dyDescent="0.3">
      <c r="A135" s="243" t="s">
        <v>125</v>
      </c>
      <c r="B135" s="244"/>
      <c r="C135" s="244"/>
      <c r="D135" s="244"/>
      <c r="E135" s="244"/>
      <c r="F135" s="244"/>
      <c r="G135" s="245"/>
      <c r="H135" s="50">
        <f>(H129+100%)*(H130+100%)/(100%-(SUM(H131:H133)))-100%</f>
        <v>0.17623090379008755</v>
      </c>
      <c r="I135" s="51">
        <f>H135*SUM($I$125)</f>
        <v>739.6562692797396</v>
      </c>
      <c r="N135" s="52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ht="16.5" thickBot="1" x14ac:dyDescent="0.3">
      <c r="A136" s="246" t="s">
        <v>77</v>
      </c>
      <c r="B136" s="247"/>
      <c r="C136" s="247"/>
      <c r="D136" s="247"/>
      <c r="E136" s="247"/>
      <c r="F136" s="247"/>
      <c r="G136" s="247"/>
      <c r="H136" s="247"/>
      <c r="I136" s="248"/>
    </row>
    <row r="137" spans="1:32" x14ac:dyDescent="0.25">
      <c r="A137" s="53" t="s">
        <v>78</v>
      </c>
      <c r="B137" s="54"/>
      <c r="C137" s="54"/>
      <c r="D137" s="54"/>
      <c r="E137" s="54"/>
      <c r="F137" s="54"/>
      <c r="G137" s="54"/>
      <c r="H137" s="54"/>
      <c r="I137" s="55"/>
    </row>
    <row r="138" spans="1:32" x14ac:dyDescent="0.25">
      <c r="A138" s="249" t="s">
        <v>21</v>
      </c>
      <c r="B138" s="143"/>
      <c r="C138" s="143"/>
      <c r="D138" s="143"/>
      <c r="E138" s="143"/>
      <c r="F138" s="143"/>
      <c r="G138" s="143"/>
      <c r="H138" s="143" t="s">
        <v>65</v>
      </c>
      <c r="I138" s="144"/>
    </row>
    <row r="139" spans="1:32" x14ac:dyDescent="0.25">
      <c r="A139" s="56" t="s">
        <v>0</v>
      </c>
      <c r="B139" s="250" t="s">
        <v>126</v>
      </c>
      <c r="C139" s="250"/>
      <c r="D139" s="250"/>
      <c r="E139" s="250"/>
      <c r="F139" s="250"/>
      <c r="G139" s="250"/>
      <c r="H139" s="251">
        <f>H38</f>
        <v>1953.6487727272729</v>
      </c>
      <c r="I139" s="252"/>
    </row>
    <row r="140" spans="1:32" x14ac:dyDescent="0.25">
      <c r="A140" s="56" t="s">
        <v>1</v>
      </c>
      <c r="B140" s="250" t="s">
        <v>127</v>
      </c>
      <c r="C140" s="250"/>
      <c r="D140" s="250"/>
      <c r="E140" s="250"/>
      <c r="F140" s="250"/>
      <c r="G140" s="250"/>
      <c r="H140" s="251">
        <f>H47</f>
        <v>591.53179999999998</v>
      </c>
      <c r="I140" s="252"/>
    </row>
    <row r="141" spans="1:32" x14ac:dyDescent="0.25">
      <c r="A141" s="56" t="s">
        <v>3</v>
      </c>
      <c r="B141" s="250" t="s">
        <v>128</v>
      </c>
      <c r="C141" s="250"/>
      <c r="D141" s="250"/>
      <c r="E141" s="250"/>
      <c r="F141" s="250"/>
      <c r="G141" s="250"/>
      <c r="H141" s="251">
        <f>H54</f>
        <v>21.35</v>
      </c>
      <c r="I141" s="252"/>
    </row>
    <row r="142" spans="1:32" x14ac:dyDescent="0.25">
      <c r="A142" s="56" t="s">
        <v>5</v>
      </c>
      <c r="B142" s="250" t="s">
        <v>129</v>
      </c>
      <c r="C142" s="250"/>
      <c r="D142" s="250"/>
      <c r="E142" s="250"/>
      <c r="F142" s="250"/>
      <c r="G142" s="250"/>
      <c r="H142" s="251">
        <f>I123</f>
        <v>1630.5554852365458</v>
      </c>
      <c r="I142" s="252"/>
    </row>
    <row r="143" spans="1:32" ht="16.5" thickBot="1" x14ac:dyDescent="0.3">
      <c r="A143" s="56" t="s">
        <v>27</v>
      </c>
      <c r="B143" s="250" t="s">
        <v>130</v>
      </c>
      <c r="C143" s="250"/>
      <c r="D143" s="250"/>
      <c r="E143" s="250"/>
      <c r="F143" s="250"/>
      <c r="G143" s="250"/>
      <c r="H143" s="251">
        <f>I134</f>
        <v>739.65626927973938</v>
      </c>
      <c r="I143" s="252"/>
    </row>
    <row r="144" spans="1:32" ht="16.5" thickBot="1" x14ac:dyDescent="0.3">
      <c r="A144" s="57" t="s">
        <v>28</v>
      </c>
      <c r="B144" s="257" t="s">
        <v>131</v>
      </c>
      <c r="C144" s="258"/>
      <c r="D144" s="258"/>
      <c r="E144" s="258"/>
      <c r="F144" s="258"/>
      <c r="G144" s="258"/>
      <c r="H144" s="261">
        <f>SUM(H139:I143)</f>
        <v>4936.742327243559</v>
      </c>
      <c r="I144" s="262"/>
    </row>
    <row r="145" spans="1:32" ht="16.5" thickBot="1" x14ac:dyDescent="0.3">
      <c r="A145" s="58" t="s">
        <v>31</v>
      </c>
      <c r="B145" s="263" t="s">
        <v>132</v>
      </c>
      <c r="C145" s="263"/>
      <c r="D145" s="263"/>
      <c r="E145" s="263"/>
      <c r="F145" s="263"/>
      <c r="G145" s="263"/>
      <c r="H145" s="264">
        <f>$E$26</f>
        <v>2</v>
      </c>
      <c r="I145" s="265"/>
      <c r="M145" s="13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2" ht="16.5" thickBot="1" x14ac:dyDescent="0.3">
      <c r="A146" s="57" t="s">
        <v>32</v>
      </c>
      <c r="B146" s="257" t="s">
        <v>133</v>
      </c>
      <c r="C146" s="258"/>
      <c r="D146" s="258"/>
      <c r="E146" s="258"/>
      <c r="F146" s="258"/>
      <c r="G146" s="258"/>
      <c r="H146" s="259">
        <f>ROUNDDOWN($H$144*$H$145,2)</f>
        <v>9873.48</v>
      </c>
      <c r="I146" s="260"/>
      <c r="M146" s="13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:32" s="65" customFormat="1" x14ac:dyDescent="0.25">
      <c r="K147" s="66"/>
      <c r="L147" s="66"/>
      <c r="M147" s="66"/>
      <c r="N147" s="66"/>
    </row>
    <row r="148" spans="1:32" s="65" customFormat="1" ht="16.5" thickBot="1" x14ac:dyDescent="0.3">
      <c r="F148" s="67" t="s">
        <v>144</v>
      </c>
      <c r="G148" s="68"/>
      <c r="H148" s="69"/>
      <c r="K148" s="66"/>
      <c r="L148" s="66"/>
      <c r="M148" s="66"/>
      <c r="N148" s="66"/>
    </row>
    <row r="149" spans="1:32" s="65" customFormat="1" ht="16.5" thickBot="1" x14ac:dyDescent="0.3">
      <c r="B149" s="117" t="s">
        <v>161</v>
      </c>
      <c r="C149" s="118"/>
      <c r="D149" s="119"/>
      <c r="F149" s="70" t="s">
        <v>145</v>
      </c>
      <c r="G149" s="71"/>
      <c r="H149" s="72">
        <f>H144</f>
        <v>4936.742327243559</v>
      </c>
      <c r="I149" s="73">
        <v>46.35</v>
      </c>
      <c r="K149" s="66"/>
      <c r="L149" s="66"/>
      <c r="M149" s="66"/>
      <c r="N149" s="66"/>
    </row>
    <row r="150" spans="1:32" s="65" customFormat="1" x14ac:dyDescent="0.25">
      <c r="F150" s="70" t="s">
        <v>146</v>
      </c>
      <c r="G150" s="71"/>
      <c r="H150" s="72">
        <v>4871.8999999999996</v>
      </c>
      <c r="K150" s="66"/>
      <c r="L150" s="66"/>
      <c r="M150" s="66"/>
      <c r="N150" s="66"/>
    </row>
    <row r="151" spans="1:32" s="65" customFormat="1" x14ac:dyDescent="0.25">
      <c r="F151" s="74" t="s">
        <v>147</v>
      </c>
      <c r="G151" s="75"/>
      <c r="H151" s="76">
        <f>H149-H150</f>
        <v>64.842327243559339</v>
      </c>
      <c r="K151" s="66"/>
      <c r="L151" s="66"/>
      <c r="M151" s="66"/>
      <c r="N151" s="66"/>
    </row>
    <row r="152" spans="1:32" x14ac:dyDescent="0.25">
      <c r="A152" s="14"/>
      <c r="B152" s="14"/>
      <c r="C152" s="14"/>
      <c r="D152" s="14"/>
      <c r="E152" s="65"/>
      <c r="F152" s="65"/>
      <c r="G152" s="77"/>
      <c r="H152" s="77"/>
      <c r="I152" s="78"/>
      <c r="J152" s="14"/>
      <c r="K152" s="79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2" x14ac:dyDescent="0.25">
      <c r="J153" s="1"/>
    </row>
    <row r="154" spans="1:32" x14ac:dyDescent="0.25">
      <c r="J154" s="1"/>
    </row>
    <row r="155" spans="1:32" x14ac:dyDescent="0.25">
      <c r="J155" s="1"/>
    </row>
    <row r="156" spans="1:32" x14ac:dyDescent="0.25">
      <c r="J156" s="1"/>
    </row>
    <row r="157" spans="1:32" x14ac:dyDescent="0.25">
      <c r="J157" s="1"/>
    </row>
  </sheetData>
  <mergeCells count="206">
    <mergeCell ref="B146:G146"/>
    <mergeCell ref="H146:I146"/>
    <mergeCell ref="B143:G143"/>
    <mergeCell ref="H143:I143"/>
    <mergeCell ref="B144:G144"/>
    <mergeCell ref="H144:I144"/>
    <mergeCell ref="B145:G145"/>
    <mergeCell ref="H145:I145"/>
    <mergeCell ref="B140:G140"/>
    <mergeCell ref="H140:I140"/>
    <mergeCell ref="B141:G141"/>
    <mergeCell ref="H141:I141"/>
    <mergeCell ref="B142:G142"/>
    <mergeCell ref="H142:I142"/>
    <mergeCell ref="A134:G134"/>
    <mergeCell ref="A135:G135"/>
    <mergeCell ref="A136:I136"/>
    <mergeCell ref="A138:G138"/>
    <mergeCell ref="H138:I138"/>
    <mergeCell ref="B139:G139"/>
    <mergeCell ref="H139:I139"/>
    <mergeCell ref="A128:G128"/>
    <mergeCell ref="B129:G129"/>
    <mergeCell ref="B130:G130"/>
    <mergeCell ref="B131:G131"/>
    <mergeCell ref="B132:G132"/>
    <mergeCell ref="B133:G133"/>
    <mergeCell ref="B122:G122"/>
    <mergeCell ref="A123:G123"/>
    <mergeCell ref="B124:I124"/>
    <mergeCell ref="A125:G125"/>
    <mergeCell ref="A126:I126"/>
    <mergeCell ref="A127:G127"/>
    <mergeCell ref="H127:I127"/>
    <mergeCell ref="A116:G116"/>
    <mergeCell ref="B117:G117"/>
    <mergeCell ref="B118:G118"/>
    <mergeCell ref="B119:G119"/>
    <mergeCell ref="B120:G120"/>
    <mergeCell ref="B121:G121"/>
    <mergeCell ref="B111:G111"/>
    <mergeCell ref="B112:G112"/>
    <mergeCell ref="A113:G113"/>
    <mergeCell ref="A114:I114"/>
    <mergeCell ref="A115:G115"/>
    <mergeCell ref="H115:I115"/>
    <mergeCell ref="B106:G106"/>
    <mergeCell ref="A107:G107"/>
    <mergeCell ref="A108:I108"/>
    <mergeCell ref="A109:G109"/>
    <mergeCell ref="H109:I109"/>
    <mergeCell ref="A110:G110"/>
    <mergeCell ref="A101:G101"/>
    <mergeCell ref="H101:I101"/>
    <mergeCell ref="A102:G102"/>
    <mergeCell ref="B103:G103"/>
    <mergeCell ref="B104:G104"/>
    <mergeCell ref="B105:G105"/>
    <mergeCell ref="B95:G95"/>
    <mergeCell ref="B96:G96"/>
    <mergeCell ref="B97:G97"/>
    <mergeCell ref="B98:G98"/>
    <mergeCell ref="A99:G99"/>
    <mergeCell ref="A100:I100"/>
    <mergeCell ref="A90:I90"/>
    <mergeCell ref="A91:G91"/>
    <mergeCell ref="H91:I91"/>
    <mergeCell ref="A92:G92"/>
    <mergeCell ref="B93:G93"/>
    <mergeCell ref="B94:G94"/>
    <mergeCell ref="B84:G84"/>
    <mergeCell ref="B85:G85"/>
    <mergeCell ref="B86:G86"/>
    <mergeCell ref="A87:G87"/>
    <mergeCell ref="B88:G88"/>
    <mergeCell ref="A89:G89"/>
    <mergeCell ref="A79:G79"/>
    <mergeCell ref="H79:I79"/>
    <mergeCell ref="A80:G80"/>
    <mergeCell ref="B81:G81"/>
    <mergeCell ref="B82:G82"/>
    <mergeCell ref="B83:G83"/>
    <mergeCell ref="B73:G73"/>
    <mergeCell ref="A74:G74"/>
    <mergeCell ref="B75:G75"/>
    <mergeCell ref="A76:G76"/>
    <mergeCell ref="A77:I77"/>
    <mergeCell ref="A78:I78"/>
    <mergeCell ref="A68:I68"/>
    <mergeCell ref="A69:G69"/>
    <mergeCell ref="H69:I69"/>
    <mergeCell ref="A70:G70"/>
    <mergeCell ref="B71:G71"/>
    <mergeCell ref="B72:G72"/>
    <mergeCell ref="B62:G62"/>
    <mergeCell ref="B63:G63"/>
    <mergeCell ref="B64:G64"/>
    <mergeCell ref="B65:G65"/>
    <mergeCell ref="B66:G66"/>
    <mergeCell ref="A67:G67"/>
    <mergeCell ref="A57:G57"/>
    <mergeCell ref="H57:I57"/>
    <mergeCell ref="A58:G58"/>
    <mergeCell ref="B59:G59"/>
    <mergeCell ref="B60:G60"/>
    <mergeCell ref="B61:G61"/>
    <mergeCell ref="B53:G53"/>
    <mergeCell ref="H53:I53"/>
    <mergeCell ref="A54:G54"/>
    <mergeCell ref="H54:I54"/>
    <mergeCell ref="A55:I55"/>
    <mergeCell ref="A56:I56"/>
    <mergeCell ref="B50:G50"/>
    <mergeCell ref="H50:I50"/>
    <mergeCell ref="B51:G51"/>
    <mergeCell ref="H51:I51"/>
    <mergeCell ref="B52:G52"/>
    <mergeCell ref="H52:I52"/>
    <mergeCell ref="B46:G46"/>
    <mergeCell ref="H46:I46"/>
    <mergeCell ref="A47:G47"/>
    <mergeCell ref="H47:I47"/>
    <mergeCell ref="A48:I48"/>
    <mergeCell ref="A49:G49"/>
    <mergeCell ref="H49:I49"/>
    <mergeCell ref="B43:G43"/>
    <mergeCell ref="H43:I43"/>
    <mergeCell ref="B44:G44"/>
    <mergeCell ref="H44:I44"/>
    <mergeCell ref="B45:G45"/>
    <mergeCell ref="H45:I45"/>
    <mergeCell ref="A39:I39"/>
    <mergeCell ref="A40:G40"/>
    <mergeCell ref="H40:I40"/>
    <mergeCell ref="B41:G41"/>
    <mergeCell ref="H41:I41"/>
    <mergeCell ref="B42:G42"/>
    <mergeCell ref="H42:I42"/>
    <mergeCell ref="B36:G36"/>
    <mergeCell ref="H36:I36"/>
    <mergeCell ref="B37:G37"/>
    <mergeCell ref="H37:I37"/>
    <mergeCell ref="A38:G38"/>
    <mergeCell ref="H38:I38"/>
    <mergeCell ref="B33:G33"/>
    <mergeCell ref="H33:I33"/>
    <mergeCell ref="B34:G34"/>
    <mergeCell ref="H34:I34"/>
    <mergeCell ref="B35:G35"/>
    <mergeCell ref="H35:I35"/>
    <mergeCell ref="B30:G30"/>
    <mergeCell ref="H30:I30"/>
    <mergeCell ref="B31:G31"/>
    <mergeCell ref="H31:I31"/>
    <mergeCell ref="B32:G32"/>
    <mergeCell ref="H32:I32"/>
    <mergeCell ref="B26:D26"/>
    <mergeCell ref="E26:G26"/>
    <mergeCell ref="H26:I26"/>
    <mergeCell ref="A27:I27"/>
    <mergeCell ref="A28:I28"/>
    <mergeCell ref="A29:G29"/>
    <mergeCell ref="H29:I29"/>
    <mergeCell ref="B25:D25"/>
    <mergeCell ref="E25:G25"/>
    <mergeCell ref="H25:I25"/>
    <mergeCell ref="B21:G21"/>
    <mergeCell ref="H21:I21"/>
    <mergeCell ref="B22:G22"/>
    <mergeCell ref="H22:I22"/>
    <mergeCell ref="B23:D23"/>
    <mergeCell ref="E23:G23"/>
    <mergeCell ref="H23:I23"/>
    <mergeCell ref="A12:D12"/>
    <mergeCell ref="E12:I12"/>
    <mergeCell ref="H13:I13"/>
    <mergeCell ref="H14:I14"/>
    <mergeCell ref="H15:I15"/>
    <mergeCell ref="H16:I16"/>
    <mergeCell ref="B24:D24"/>
    <mergeCell ref="E24:G24"/>
    <mergeCell ref="H24:I24"/>
    <mergeCell ref="C1:I1"/>
    <mergeCell ref="C2:I2"/>
    <mergeCell ref="C3:I3"/>
    <mergeCell ref="C4:I4"/>
    <mergeCell ref="A5:I5"/>
    <mergeCell ref="B149:D149"/>
    <mergeCell ref="A9:D9"/>
    <mergeCell ref="E9:I9"/>
    <mergeCell ref="A10:D10"/>
    <mergeCell ref="E10:I10"/>
    <mergeCell ref="A11:D11"/>
    <mergeCell ref="E11:I11"/>
    <mergeCell ref="A6:D6"/>
    <mergeCell ref="E6:I6"/>
    <mergeCell ref="A7:D7"/>
    <mergeCell ref="E7:I7"/>
    <mergeCell ref="A8:D8"/>
    <mergeCell ref="E8:I8"/>
    <mergeCell ref="B18:G18"/>
    <mergeCell ref="H18:I18"/>
    <mergeCell ref="B19:G19"/>
    <mergeCell ref="H19:I19"/>
    <mergeCell ref="B20:G20"/>
    <mergeCell ref="H20:I20"/>
  </mergeCells>
  <pageMargins left="0.59055118110236227" right="0.59055118110236227" top="0.59055118110236227" bottom="0.59055118110236227" header="0.31496062992125984" footer="0.31496062992125984"/>
  <pageSetup paperSize="9" scale="21" fitToHeight="0" orientation="portrait" r:id="rId1"/>
  <headerFooter>
    <oddHeader>&amp;A</oddHeader>
    <oddFooter>&amp;F&amp;RPágina 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RESUMO</vt:lpstr>
      <vt:lpstr>VIGIA NOTURNO (CCT-2026)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Bruno dos Santos Figueiredo</cp:lastModifiedBy>
  <cp:lastPrinted>2026-06-23T13:26:19Z</cp:lastPrinted>
  <dcterms:created xsi:type="dcterms:W3CDTF">2013-08-20T14:12:57Z</dcterms:created>
  <dcterms:modified xsi:type="dcterms:W3CDTF">2026-06-23T13:26:24Z</dcterms:modified>
</cp:coreProperties>
</file>