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7" yWindow="32767" windowWidth="23040" windowHeight="9036" tabRatio="846" activeTab="4"/>
  </bookViews>
  <sheets>
    <sheet name="RESUMO" sheetId="1" r:id="rId1"/>
    <sheet name="Planilha1" sheetId="2" state="hidden" r:id="rId2"/>
    <sheet name="PLANILHA ORÇAMENTÁRIA" sheetId="3" r:id="rId3"/>
    <sheet name="CRON." sheetId="4" r:id="rId4"/>
    <sheet name="MC" sheetId="5" r:id="rId5"/>
    <sheet name="COMP. PREÇO UNITÁRIO" sheetId="6" r:id="rId6"/>
    <sheet name="BDI" sheetId="7" r:id="rId7"/>
    <sheet name="BDI. DIF." sheetId="8" r:id="rId8"/>
    <sheet name="ENCARGOS SOCIAIS" sheetId="9" r:id="rId9"/>
  </sheets>
  <externalReferences>
    <externalReference r:id="rId12"/>
  </externalReferences>
  <definedNames>
    <definedName name="_adu1">#REF!</definedName>
    <definedName name="_adu2">#REF!</definedName>
    <definedName name="_arg1">#REF!</definedName>
    <definedName name="_arg2">#REF!</definedName>
    <definedName name="_ccb25">#REF!</definedName>
    <definedName name="_con20">#REF!</definedName>
    <definedName name="_con210">#REF!</definedName>
    <definedName name="_coz100">#REF!</definedName>
    <definedName name="_dob8">#REF!</definedName>
    <definedName name="_fai10">#REF!</definedName>
    <definedName name="_mad13">#REF!</definedName>
    <definedName name="_mfi2">#REF!</definedName>
    <definedName name="_plc1">#REF!</definedName>
    <definedName name="_pse2">#REF!</definedName>
    <definedName name="_res5">#REF!</definedName>
    <definedName name="_tpn4050">#REF!</definedName>
    <definedName name="_xlfn.FLOOR.MATH" hidden="1">#NAME?</definedName>
    <definedName name="_xlfn.SINGLE" hidden="1">#NAME?</definedName>
    <definedName name="aga">#REF!</definedName>
    <definedName name="aind">#REF!</definedName>
    <definedName name="_xlnm.Print_Area" localSheetId="6">'BDI'!$A$3:$H$70</definedName>
    <definedName name="_xlnm.Print_Area" localSheetId="7">'BDI. DIF.'!$A$3:$C$28</definedName>
    <definedName name="_xlnm.Print_Area" localSheetId="5">'COMP. PREÇO UNITÁRIO'!$A$3:$J$67</definedName>
    <definedName name="_xlnm.Print_Area" localSheetId="3">'CRON.'!$A$3:$F$27</definedName>
    <definedName name="_xlnm.Print_Area" localSheetId="8">'ENCARGOS SOCIAIS'!$A$3:$D$45</definedName>
    <definedName name="_xlnm.Print_Area" localSheetId="4">'MC'!$A$3:$G$553</definedName>
    <definedName name="_xlnm.Print_Area" localSheetId="2">'PLANILHA ORÇAMENTÁRIA'!$A$3:$K$112</definedName>
    <definedName name="_xlnm.Print_Area" localSheetId="0">'RESUMO'!$A$3:$K$62</definedName>
    <definedName name="ART">#REF!</definedName>
    <definedName name="ass">#REF!</definedName>
    <definedName name="balan">#REF!</definedName>
    <definedName name="banco1">#REF!</definedName>
    <definedName name="BDI">#REF!</definedName>
    <definedName name="bet400i">#REF!</definedName>
    <definedName name="bet400p">#REF!</definedName>
    <definedName name="beto1">#REF!</definedName>
    <definedName name="beto2">#REF!</definedName>
    <definedName name="betog">#REF!</definedName>
    <definedName name="blo2x8">#REF!</definedName>
    <definedName name="caibro">#REF!</definedName>
    <definedName name="camb4">#REF!</definedName>
    <definedName name="camb4i">#REF!</definedName>
    <definedName name="camb6">#REF!</definedName>
    <definedName name="camca4">#REF!</definedName>
    <definedName name="cap5070">#REF!</definedName>
    <definedName name="carregi">#REF!</definedName>
    <definedName name="carregp">#REF!</definedName>
    <definedName name="carro4">#REF!</definedName>
    <definedName name="carrouni">#REF!</definedName>
    <definedName name="caz15x25">#REF!</definedName>
    <definedName name="cbca5\8">#REF!</definedName>
    <definedName name="ccb16">#REF!</definedName>
    <definedName name="chapa16">#REF!</definedName>
    <definedName name="comp">#REF!</definedName>
    <definedName name="conc1">#REF!</definedName>
    <definedName name="CONCE">#REF!</definedName>
    <definedName name="coneo">#REF!</definedName>
    <definedName name="CONT">#REF!</definedName>
    <definedName name="CPA">#REF!</definedName>
    <definedName name="DIF">#REF!</definedName>
    <definedName name="distri">#REF!</definedName>
    <definedName name="emst">#REF!</definedName>
    <definedName name="emu1c">#REF!</definedName>
    <definedName name="esco">#REF!</definedName>
    <definedName name="ESTADO">#REF!</definedName>
    <definedName name="flam">#REF!</definedName>
    <definedName name="forma">#REF!</definedName>
    <definedName name="fut">#REF!</definedName>
    <definedName name="gango">#REF!</definedName>
    <definedName name="gasta">#REF!</definedName>
    <definedName name="gramae">#REF!</definedName>
    <definedName name="INV">#REF!</definedName>
    <definedName name="ipea">#REF!</definedName>
    <definedName name="kitp">#REF!</definedName>
    <definedName name="lança">#REF!</definedName>
    <definedName name="lix">#REF!</definedName>
    <definedName name="LSO">#REF!</definedName>
    <definedName name="m">#REF!</definedName>
    <definedName name="maq1">#REF!</definedName>
    <definedName name="maq2">#REF!</definedName>
    <definedName name="maq3">#REF!</definedName>
    <definedName name="maq4">#REF!</definedName>
    <definedName name="maqpin">#REF!</definedName>
    <definedName name="mfgi11\2">#REF!</definedName>
    <definedName name="micro1">#REF!</definedName>
    <definedName name="micro2">#REF!</definedName>
    <definedName name="mud">#REF!</definedName>
    <definedName name="OGU">#REF!</definedName>
    <definedName name="paraf1">#REF!</definedName>
    <definedName name="paraf2">#REF!</definedName>
    <definedName name="pbo">#REF!</definedName>
    <definedName name="pdir25">#REF!</definedName>
    <definedName name="pelic">#REF!</definedName>
    <definedName name="per2x1">#REF!</definedName>
    <definedName name="plc">#REF!</definedName>
    <definedName name="plsoe">#REF!</definedName>
    <definedName name="plsse">#REF!</definedName>
    <definedName name="poli">#REF!</definedName>
    <definedName name="ppp">#REF!</definedName>
    <definedName name="PREF">#REF!</definedName>
    <definedName name="prep">#REF!</definedName>
    <definedName name="PROG">#REF!</definedName>
    <definedName name="PROJ">#REF!</definedName>
    <definedName name="pse">#REF!</definedName>
    <definedName name="ptd25">#REF!</definedName>
    <definedName name="rej">#REF!</definedName>
    <definedName name="roloi">#REF!</definedName>
    <definedName name="rolop">#REF!</definedName>
    <definedName name="sext1">#REF!</definedName>
    <definedName name="tampa1">#REF!</definedName>
    <definedName name="tintaag">#REF!</definedName>
    <definedName name="tintaes">#REF!</definedName>
    <definedName name="tintapre">#REF!</definedName>
    <definedName name="_xlnm.Print_Titles" localSheetId="5">'COMP. PREÇO UNITÁRIO'!$3:$7</definedName>
    <definedName name="_xlnm.Print_Titles" localSheetId="3">'CRON.'!$3:$6</definedName>
    <definedName name="_xlnm.Print_Titles" localSheetId="8">'ENCARGOS SOCIAIS'!$3:$6</definedName>
    <definedName name="_xlnm.Print_Titles" localSheetId="4">'MC'!$3:$7</definedName>
    <definedName name="_xlnm.Print_Titles" localSheetId="2">'PLANILHA ORÇAMENTÁRIA'!$3:$7</definedName>
    <definedName name="_xlnm.Print_Titles" localSheetId="0">'RESUMO'!$3:$6</definedName>
    <definedName name="TOT" localSheetId="5">'COMP. PREÇO UNITÁRIO'!#REF!</definedName>
    <definedName name="TOT" localSheetId="3">'CRON.'!#REF!</definedName>
    <definedName name="TOT" localSheetId="2">'PLANILHA ORÇAMENTÁRIA'!#REF!</definedName>
    <definedName name="TOT">'RESUMO'!#REF!</definedName>
    <definedName name="trai">#REF!</definedName>
    <definedName name="trap">#REF!</definedName>
    <definedName name="un">#REF!</definedName>
    <definedName name="usina">#REF!</definedName>
    <definedName name="vami">#REF!</definedName>
    <definedName name="vamp">#REF!</definedName>
    <definedName name="veic">#REF!</definedName>
    <definedName name="veiculo">#REF!</definedName>
    <definedName name="vepp">#REF!</definedName>
    <definedName name="vibrai">#REF!</definedName>
    <definedName name="vibrap">#REF!</definedName>
    <definedName name="vibroi">#REF!</definedName>
    <definedName name="vibrop">#REF!</definedName>
  </definedNames>
  <calcPr fullCalcOnLoad="1"/>
</workbook>
</file>

<file path=xl/sharedStrings.xml><?xml version="1.0" encoding="utf-8"?>
<sst xmlns="http://schemas.openxmlformats.org/spreadsheetml/2006/main" count="2017" uniqueCount="454">
  <si>
    <t>m²</t>
  </si>
  <si>
    <t>m³</t>
  </si>
  <si>
    <t>SINAPI</t>
  </si>
  <si>
    <t>Quant.</t>
  </si>
  <si>
    <t>CÓDIGO</t>
  </si>
  <si>
    <t>DESCRIÇÃO</t>
  </si>
  <si>
    <t>HORISTA (%)</t>
  </si>
  <si>
    <t>MENSALISTA (%)</t>
  </si>
  <si>
    <t>GRUPO  A</t>
  </si>
  <si>
    <t>A1</t>
  </si>
  <si>
    <t>INSS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</si>
  <si>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</si>
  <si>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</si>
  <si>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</si>
  <si>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</si>
  <si>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</si>
  <si>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</si>
  <si>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</si>
  <si>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</si>
  <si>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</si>
  <si>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</si>
  <si>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A7</t>
  </si>
  <si>
    <t>SEGURO CONTRA ACIDENTES NO TRABALHO</t>
  </si>
  <si>
    <t>A8</t>
  </si>
  <si>
    <t>FGTS</t>
  </si>
  <si>
    <t>A9</t>
  </si>
  <si>
    <t>SECONCI</t>
  </si>
  <si>
    <t>A</t>
  </si>
  <si>
    <t>TOTAL DOS ENCARGOS SOCIAIS BÁSICOS</t>
  </si>
  <si>
    <t>GRUPO B</t>
  </si>
  <si>
    <t>B1</t>
  </si>
  <si>
    <t>REPOUSO SEMANAL REMUNERADO</t>
  </si>
  <si>
    <t>B2</t>
  </si>
  <si>
    <t>FERIADOS</t>
  </si>
  <si>
    <t>B3</t>
  </si>
  <si>
    <t>B4</t>
  </si>
  <si>
    <t>AUXILIO ENFERMIDADE</t>
  </si>
  <si>
    <t>B5</t>
  </si>
  <si>
    <t>13º SALÁRIO</t>
  </si>
  <si>
    <t>B6</t>
  </si>
  <si>
    <t>LICENÇA PATERNIDADE</t>
  </si>
  <si>
    <t>B7</t>
  </si>
  <si>
    <t>B</t>
  </si>
  <si>
    <t>TOTAL DOS ENCARGOS SOCIAIS QUE RECEBEM INCIDÊNCIAS DE A</t>
  </si>
  <si>
    <t>GRUPO C</t>
  </si>
  <si>
    <t>C1</t>
  </si>
  <si>
    <t>DEPÓSITO RESCISÃO SEM JUSTA CAUSA</t>
  </si>
  <si>
    <t>C2</t>
  </si>
  <si>
    <t>C</t>
  </si>
  <si>
    <t>GRUPO D</t>
  </si>
  <si>
    <t>D1</t>
  </si>
  <si>
    <t>D</t>
  </si>
  <si>
    <t>CHP</t>
  </si>
  <si>
    <t>CHI</t>
  </si>
  <si>
    <t>B8</t>
  </si>
  <si>
    <t>B9</t>
  </si>
  <si>
    <t>B10</t>
  </si>
  <si>
    <t>FALTAS JUSTIFICADAS</t>
  </si>
  <si>
    <t>DIAS DE CHUVA</t>
  </si>
  <si>
    <t>AUXÍLIO ACIDENTE DE TRABALHO</t>
  </si>
  <si>
    <t>FÉRIAS GOZADAS</t>
  </si>
  <si>
    <t>SALÁRIO MATERNIDADE</t>
  </si>
  <si>
    <t>C3</t>
  </si>
  <si>
    <t>C4</t>
  </si>
  <si>
    <t>AVISO PRÉVIO INDENIZADO</t>
  </si>
  <si>
    <t>AVISO PRÉVIO TRABALHADO</t>
  </si>
  <si>
    <t>FÉRIAS INDENIZADAS</t>
  </si>
  <si>
    <t>C5</t>
  </si>
  <si>
    <t>INDENIZAÇÃO ADICIONAL</t>
  </si>
  <si>
    <t>TOTAL DOS ENCARGOS SOCIAIS QUE NÃO RECEBEM AS INCIDÊNCIAS DE A</t>
  </si>
  <si>
    <t>REINCIDÊNCIA DE GRUPO A SOBRE GRUPO B</t>
  </si>
  <si>
    <t>D2</t>
  </si>
  <si>
    <t>REINCIDÊNCIA DE GRUPO A SOBRE AVISO PRÉVIO TRABALHADO E REINCIDÊNCIA DO FGTS SOBRE AVISO PRÉVIO INDENIZADO</t>
  </si>
  <si>
    <t>TOTAL DE REINCIDÊNCIAS DE UM GRUPO SOBRE O OUTRO</t>
  </si>
  <si>
    <t>Código</t>
  </si>
  <si>
    <t>Total</t>
  </si>
  <si>
    <t>Tipo</t>
  </si>
  <si>
    <t>TOTAL (A+B+C+D)</t>
  </si>
  <si>
    <t>FONTE: SINAPI - SISTEMA NACIONAL DE PESQUISA DE CUSTOS E ÍNDICES DA CONSTRUÇÃO CIVIL</t>
  </si>
  <si>
    <t>Planilha Orçamentária Resumida</t>
  </si>
  <si>
    <t>Item</t>
  </si>
  <si>
    <t>Descrição</t>
  </si>
  <si>
    <t>Peso (%)</t>
  </si>
  <si>
    <t xml:space="preserve"> 1 </t>
  </si>
  <si>
    <t>Total sem BDI</t>
  </si>
  <si>
    <t>Total do BDI</t>
  </si>
  <si>
    <t>Total Geral</t>
  </si>
  <si>
    <t>Cronograma Físico e Financeiro</t>
  </si>
  <si>
    <t>Total Por Etapa</t>
  </si>
  <si>
    <t>30 DIAS</t>
  </si>
  <si>
    <t>60 DIAS</t>
  </si>
  <si>
    <t>90 DIAS</t>
  </si>
  <si>
    <t>Porcentagem</t>
  </si>
  <si>
    <t>Custo</t>
  </si>
  <si>
    <t>Porcentagem Acumulado</t>
  </si>
  <si>
    <t>Custo Acumulado</t>
  </si>
  <si>
    <t>Banco</t>
  </si>
  <si>
    <t>Und</t>
  </si>
  <si>
    <t>Valor Unit</t>
  </si>
  <si>
    <t>Valor Unit com BDI</t>
  </si>
  <si>
    <t xml:space="preserve"> 1.1 </t>
  </si>
  <si>
    <t>Próprio</t>
  </si>
  <si>
    <t>M</t>
  </si>
  <si>
    <t>Composição</t>
  </si>
  <si>
    <t>Composição Auxiliar</t>
  </si>
  <si>
    <t>FUES - FUNDAÇÕES E ESTRUTURAS</t>
  </si>
  <si>
    <t>Insumo</t>
  </si>
  <si>
    <t>Material</t>
  </si>
  <si>
    <t>MO sem LS =&gt;</t>
  </si>
  <si>
    <t>LS =&gt;</t>
  </si>
  <si>
    <t>MO com LS =&gt;</t>
  </si>
  <si>
    <t>Valor do BDI =&gt;</t>
  </si>
  <si>
    <t>Valor com BDI =&gt;</t>
  </si>
  <si>
    <t xml:space="preserve"> 94962 </t>
  </si>
  <si>
    <t xml:space="preserve"> 88262 </t>
  </si>
  <si>
    <t>CARPINTEIRO DE FORMAS COM ENCARGOS COMPLEMENTARES</t>
  </si>
  <si>
    <t>SEDI - SERVIÇOS DIVERSOS</t>
  </si>
  <si>
    <t>H</t>
  </si>
  <si>
    <t xml:space="preserve"> 88316 </t>
  </si>
  <si>
    <t>SERVENTE COM ENCARGOS COMPLEMENTARES</t>
  </si>
  <si>
    <t>PREGO DE ACO POLIDO COM CABECA 18 X 30 (2 3/4 X 10)</t>
  </si>
  <si>
    <t>KG</t>
  </si>
  <si>
    <t xml:space="preserve"> 88309 </t>
  </si>
  <si>
    <t>PEDREIRO COM ENCARGOS COMPLEMENTARES</t>
  </si>
  <si>
    <t xml:space="preserve"> 00000370 </t>
  </si>
  <si>
    <t>AREIA MEDIA - POSTO JAZIDA/FORNECEDOR (RETIRADO NA JAZIDA, SEM TRANSPORTE)</t>
  </si>
  <si>
    <t xml:space="preserve"> 88629 </t>
  </si>
  <si>
    <t>CHOR - CUSTOS HORÁRIOS DE MÁQUINAS E EQUIPAMENTOS</t>
  </si>
  <si>
    <t xml:space="preserve"> 00000367 </t>
  </si>
  <si>
    <t>AREIA GROSSA - POSTO JAZIDA/FORNECEDOR (RETIRADO NA JAZIDA, SEM TRANSPORTE)</t>
  </si>
  <si>
    <t>ARGAMASSA TRAÇO 1:3 (EM VOLUME DE CIMENTO E AREIA MÉDIA ÚMIDA), PREPARO MANUAL. AF_08/2019</t>
  </si>
  <si>
    <t>ADMINISTRAÇÃO LOCAL</t>
  </si>
  <si>
    <t xml:space="preserve"> 2.1 </t>
  </si>
  <si>
    <t xml:space="preserve"> 2 </t>
  </si>
  <si>
    <t xml:space="preserve"> 3 </t>
  </si>
  <si>
    <t>ADMINISTRAÇÃO LOCAL DA OBRA</t>
  </si>
  <si>
    <t xml:space="preserve"> 100575 </t>
  </si>
  <si>
    <t xml:space="preserve"> 94273 </t>
  </si>
  <si>
    <t>ASSENTAMENTO DE GUIA (MEIO-FIO) EM TRECHO RETO, CONFECCIONADA EM CONCRETO PRÉ-FABRICADO, DIMENSÕES 100X15X13X30 CM (COMPRIMENTO X BASE INFERIOR X BASE SUPERIOR X ALTURA), PARA VIAS URBANAS (USO VIÁRIO). AF_06/2016</t>
  </si>
  <si>
    <t>REGULARIZAÇÃO DE SUPERFÍCIES COM MOTONIVELADORA. AF_11/2019</t>
  </si>
  <si>
    <t xml:space="preserve"> 90777 </t>
  </si>
  <si>
    <t>ENGENHEIRO CIVIL DE OBRA JUNIOR COM ENCARGOS COMPLEMENTARES</t>
  </si>
  <si>
    <t xml:space="preserve"> 90766 </t>
  </si>
  <si>
    <t>ALMOXARIFE COM ENCARGOS COMPLEMENTARES</t>
  </si>
  <si>
    <t>SERP - SERVIÇOS PRELIMINARES</t>
  </si>
  <si>
    <t xml:space="preserve"> 00004417 </t>
  </si>
  <si>
    <t xml:space="preserve"> 00004491 </t>
  </si>
  <si>
    <t>PONTALETE *7,5 X 7,5* CM EM PINUS, MISTA OU EQUIVALENTE DA REGIAO - BRUTA</t>
  </si>
  <si>
    <t xml:space="preserve"> 00004813 </t>
  </si>
  <si>
    <t xml:space="preserve"> 00005075 </t>
  </si>
  <si>
    <t>PAVI - PAVIMENTAÇÃO</t>
  </si>
  <si>
    <t xml:space="preserve"> 5932 </t>
  </si>
  <si>
    <t>MOTONIVELADORA POTÊNCIA BÁSICA LÍQUIDA (PRIMEIRA MARCHA) 125 HP, PESO BRUTO 13032 KG, LARGURA DA LÂMINA DE 3,7 M - CHP DIURNO. AF_06/2014</t>
  </si>
  <si>
    <t xml:space="preserve"> 5934 </t>
  </si>
  <si>
    <t>MOTONIVELADORA POTÊNCIA BÁSICA LÍQUIDA (PRIMEIRA MARCHA) 125 HP, PESO BRUTO 13032 KG, LARGURA DA LÂMINA DE 3,7 M - CHI DIURNO. AF_06/2014</t>
  </si>
  <si>
    <t xml:space="preserve"> 88260 </t>
  </si>
  <si>
    <t>CALCETEIRO COM ENCARGOS COMPLEMENTARES</t>
  </si>
  <si>
    <t>mil</t>
  </si>
  <si>
    <t>DROP - DRENAGEM/OBRAS DE CONTENÇÃO / POÇOS DE VISITA E CAIXAS</t>
  </si>
  <si>
    <t xml:space="preserve"> 00004059 </t>
  </si>
  <si>
    <t>MEIO-FIO OU GUIA DE CONCRETO, PRE-MOLDADO, COMP 1 M, *30 X 12/15* CM (H X L1/L2)</t>
  </si>
  <si>
    <t>PLANILHA ORÇAMENTÁRIA</t>
  </si>
  <si>
    <t>COM DESONERAÇÃO</t>
  </si>
  <si>
    <t>SEM DESONERAÇÃO</t>
  </si>
  <si>
    <t>X</t>
  </si>
  <si>
    <t>TIPO DE SERVIÇO</t>
  </si>
  <si>
    <t>CONSTRUÇÃO DE EDIFICAÇÕES</t>
  </si>
  <si>
    <t>CONSTRUÇÃO DE RODOVIAS E FERROVIAS</t>
  </si>
  <si>
    <t>CONSTRUÇÃO DE REDES DE ABASTECIMENTO DE ÁGUA, COLETA DE ESGOTO E CONSTRUÇÕES DE CORRELATAS</t>
  </si>
  <si>
    <t>CONSTRUÇÃO E MANUTENÇÃO DE ESTAÇÕES E REDES DE DISTRIBUIÇÃO DE ENERGIA ELÉTRICA</t>
  </si>
  <si>
    <t>OBRAS PORTUÁRIAS, MARÍTIMAS E FLUVIAIS</t>
  </si>
  <si>
    <t>FORNECIMENTO DE MATERIAIS</t>
  </si>
  <si>
    <t>ÍNDICES PERCENTUAIS</t>
  </si>
  <si>
    <t>%</t>
  </si>
  <si>
    <t>min</t>
  </si>
  <si>
    <t>max</t>
  </si>
  <si>
    <t>ADMINISTRAÇÃO CENTRAL</t>
  </si>
  <si>
    <t>A =</t>
  </si>
  <si>
    <t>DESPESAS FINANCEIRAS</t>
  </si>
  <si>
    <t>DF =</t>
  </si>
  <si>
    <t>SEGURO, GARANTIA E RISCOS</t>
  </si>
  <si>
    <t>SEGURO + GARANTIA  (S + G) =</t>
  </si>
  <si>
    <t>RISCO (R) =</t>
  </si>
  <si>
    <t>LUCRO</t>
  </si>
  <si>
    <t>L =</t>
  </si>
  <si>
    <t>IMPOSTOS</t>
  </si>
  <si>
    <t>PIS =</t>
  </si>
  <si>
    <t>COFINS =</t>
  </si>
  <si>
    <t xml:space="preserve">T = </t>
  </si>
  <si>
    <t>CÁLCULO</t>
  </si>
  <si>
    <t>LISTA DE ERROS</t>
  </si>
  <si>
    <t>AC =</t>
  </si>
  <si>
    <t>TAXA DE RATEIO DA ADMINISTRAÇÃO CENTRAL</t>
  </si>
  <si>
    <t>S + G =</t>
  </si>
  <si>
    <t>SEGURO E GARANTIA DO EMPREENDIMENTO</t>
  </si>
  <si>
    <t>R =</t>
  </si>
  <si>
    <t>TAXA DE RISCO</t>
  </si>
  <si>
    <t>TAXA DE DESPESAS FINANCEIRAS</t>
  </si>
  <si>
    <t>TAXA DE LUCRO</t>
  </si>
  <si>
    <t>T =</t>
  </si>
  <si>
    <t>TAXA DE TRIBUTOS</t>
  </si>
  <si>
    <t>BDI DE REFERÊNCIAS S/ INSS</t>
  </si>
  <si>
    <t>BDI DE REFERÊNCIAS C/ INSS</t>
  </si>
  <si>
    <t>MÍNIMO</t>
  </si>
  <si>
    <t>MÁXIMO</t>
  </si>
  <si>
    <t>BDI CALCULADO  =</t>
  </si>
  <si>
    <t>DE ACORDO COM:</t>
  </si>
  <si>
    <t>LEI Nº 12.546, DE 14 DE DEZEMBRO DE 2011</t>
  </si>
  <si>
    <t>LEI Nº 13.161, DE 31 DE AGOSTO DE 2015</t>
  </si>
  <si>
    <t>ACÓRDÃO Nº 2622/2013 – TCU – Plenário</t>
  </si>
  <si>
    <t>BDI CALCULADO</t>
  </si>
  <si>
    <t>ENCARGOS SOCIAIS</t>
  </si>
  <si>
    <t>Composição de Preço Unitário</t>
  </si>
  <si>
    <t>TRECHO:</t>
  </si>
  <si>
    <t>MUNICÍPIO:</t>
  </si>
  <si>
    <t>DIMENSÕES:</t>
  </si>
  <si>
    <t>COMPRIMENTO (C)</t>
  </si>
  <si>
    <t>LARGURA (L)</t>
  </si>
  <si>
    <t>ALTURA (H)</t>
  </si>
  <si>
    <t>QUANTIDADE (Q)</t>
  </si>
  <si>
    <t>ÁREA              (A)</t>
  </si>
  <si>
    <t>UNIDADE</t>
  </si>
  <si>
    <t>OBSERVAÇÕES</t>
  </si>
  <si>
    <t>SERVIÇOS PRELIMINARES</t>
  </si>
  <si>
    <t>REGULARIZAÇÃO DE SUPERFÍCIES</t>
  </si>
  <si>
    <t>A = L x C</t>
  </si>
  <si>
    <t>cabeças de rua</t>
  </si>
  <si>
    <t>somatório</t>
  </si>
  <si>
    <t>m</t>
  </si>
  <si>
    <t>geral</t>
  </si>
  <si>
    <t>desconto</t>
  </si>
  <si>
    <t>cruzamentos</t>
  </si>
  <si>
    <t>somatório ( desconto )</t>
  </si>
  <si>
    <t>ÁREA</t>
  </si>
  <si>
    <t>PAVIMENTAÇÃO</t>
  </si>
  <si>
    <t>FORNECIMENTO E ASSENTAMENTO DE MEIO-FIO</t>
  </si>
  <si>
    <t>CT = C x Nº de bordas</t>
  </si>
  <si>
    <t>somatório ( meio fio)</t>
  </si>
  <si>
    <t xml:space="preserve">cruzamentos de rua </t>
  </si>
  <si>
    <t>somatório ( desconto do meio fio)</t>
  </si>
  <si>
    <t>COMPRIMENTO TOTAL</t>
  </si>
  <si>
    <t>FORNECIMENTO E ASSENTAMENTO DE MEIO FIO DE CONTENÇÃO</t>
  </si>
  <si>
    <t>rua</t>
  </si>
  <si>
    <t>CT = C x Nº de canaletas</t>
  </si>
  <si>
    <t>PAVIMENTAÇÃO EM PARALELEPIPEDO</t>
  </si>
  <si>
    <t>Nº cabeças de rua</t>
  </si>
  <si>
    <t>ÁREA TOTAL</t>
  </si>
  <si>
    <t>SARJETA</t>
  </si>
  <si>
    <t xml:space="preserve"> 4 </t>
  </si>
  <si>
    <t>mês</t>
  </si>
  <si>
    <t>TERRAPLENAGEM</t>
  </si>
  <si>
    <t>REFERÊNCIA SINAPI (101169) - EXECUÇÃO DE PAVIMENTO EM PARALELEPÍPEDOS, REJUNTAMENTO COM ARGAMASSA TRAÇO 1:3 (CIMENTO E AREIA). AF_05/2020</t>
  </si>
  <si>
    <t>SERVIÇOS COMPLEMENTARES</t>
  </si>
  <si>
    <t>CONCRETO MAGRO PARA LASTRO, TRAÇO 1:4,5:4,5 (EM MASSA SECA DE CIMENTO/ AREIA MÉDIA/ BRITA 1) - PREPARO MECÂNICO COM BETONEIRA 400 L. AF_05/2021</t>
  </si>
  <si>
    <t xml:space="preserve"> 90776 </t>
  </si>
  <si>
    <t>ENCARREGADO GERAL COM ENCARGOS COMPLEMENTARES</t>
  </si>
  <si>
    <t xml:space="preserve"> 5684 </t>
  </si>
  <si>
    <t>ROLO COMPACTADOR VIBRATÓRIO DE UM CILINDRO AÇO LISO, POTÊNCIA 80 HP, PESO OPERACIONAL MÁXIMO 8,1 T, IMPACTO DINÂMICO 16,15 / 9,5 T, LARGURA DE TRABALHO 1,68 M - CHP DIURNO. AF_06/2014</t>
  </si>
  <si>
    <t xml:space="preserve"> 5685 </t>
  </si>
  <si>
    <t>ROLO COMPACTADOR VIBRATÓRIO DE UM CILINDRO AÇO LISO, POTÊNCIA 80 HP, PESO OPERACIONAL MÁXIMO 8,1 T, IMPACTO DINÂMICO 16,15 / 9,5 T, LARGURA DE TRABALHO 1,68 M - CHI DIURNO. AF_06/2014</t>
  </si>
  <si>
    <t xml:space="preserve"> 88628 </t>
  </si>
  <si>
    <t>ARGAMASSA TRAÇO 1:3 (EM VOLUME DE CIMENTO E AREIA MÉDIA ÚMIDA), PREPARO MECÂNICO COM BETONEIRA 400 L. AF_08/2019</t>
  </si>
  <si>
    <t>COMPOSIÇÃO BDI DIFERENCIADO</t>
  </si>
  <si>
    <t>BENEFICIOS</t>
  </si>
  <si>
    <t>Lucro</t>
  </si>
  <si>
    <t>DESPEZAS INDIRETAS</t>
  </si>
  <si>
    <t>CA</t>
  </si>
  <si>
    <t>Administração Central (AC)</t>
  </si>
  <si>
    <t>Risco, Garantia e Seguro (R)</t>
  </si>
  <si>
    <t>Despesas Financeiras (DF)</t>
  </si>
  <si>
    <t>IMPOSTOS E TAXAS  (I)</t>
  </si>
  <si>
    <t>IT</t>
  </si>
  <si>
    <t>PIS</t>
  </si>
  <si>
    <t>ISS</t>
  </si>
  <si>
    <t>COFINS</t>
  </si>
  <si>
    <t>CPRB (CONTRIBUIÇÃO PREVIDENCIÁRIA SOBRE A RENDA BRUTA)</t>
  </si>
  <si>
    <t>OBS.: Acórdão nº 2622/2013 - TCU</t>
  </si>
  <si>
    <t>Detalhamento do BDI Diferenciado</t>
  </si>
  <si>
    <t>PLACA DE OBRA</t>
  </si>
  <si>
    <t>LARGURA:</t>
  </si>
  <si>
    <t>ALTURA:</t>
  </si>
  <si>
    <t>ADMINISTRAÇÃO</t>
  </si>
  <si>
    <t>QUANTIDADE:</t>
  </si>
  <si>
    <t>ÁREA: 6,48m²</t>
  </si>
  <si>
    <t>Total do meio-fio</t>
  </si>
  <si>
    <t>COMPRIMENTO GERAL</t>
  </si>
  <si>
    <t>REFERÊNCIA SINAPI (94287) - EXECUÇÃO DE SARJETA DE CONCRETO USINADO, MOLDADA  IN LOCO  EM TRECHO RETO, 30 CM BASE X 3 CM ALTURA. AF_06/2016</t>
  </si>
  <si>
    <t xml:space="preserve"> 00004517 </t>
  </si>
  <si>
    <t>SARRAFO *2,5 X 7,5* CM EM PINUS, MISTA OU EQUIVALENTE DA REGIAO - BRUTA</t>
  </si>
  <si>
    <t xml:space="preserve"> 00006189 </t>
  </si>
  <si>
    <t xml:space="preserve"> 00034492 </t>
  </si>
  <si>
    <t>CONCRETO USINADO BOMBEAVEL, CLASSE DE RESISTENCIA C20, COM BRITA 0 E 1, SLUMP = 100 +/- 20 MM, EXCLUI SERVICO DE BOMBEAMENTO (NBR 8953)</t>
  </si>
  <si>
    <t xml:space="preserve"> 5 </t>
  </si>
  <si>
    <t>LAGOA DE SÃO FRANCISCO</t>
  </si>
  <si>
    <t>RUA</t>
  </si>
  <si>
    <t>COMP.</t>
  </si>
  <si>
    <t>LARG.</t>
  </si>
  <si>
    <t>TOTAL</t>
  </si>
  <si>
    <t xml:space="preserve"> 3.1.1 </t>
  </si>
  <si>
    <t xml:space="preserve"> 3.2.1 </t>
  </si>
  <si>
    <t xml:space="preserve"> 3.3.1 </t>
  </si>
  <si>
    <t>BDI: 22,14% - SEM DESONERAÇÃO - BDI DIFERENCIADO: 11,10% - ENCARGOS SOCIAIS: 114,54% HORISTA - 71,62% MENSALISTA</t>
  </si>
  <si>
    <t>FONTES: SINAPI - 12/2023 - Piauí - ORSE - 12/2023 - Sergipe</t>
  </si>
  <si>
    <t xml:space="preserve"> 3.1 </t>
  </si>
  <si>
    <t xml:space="preserve"> 3.2 </t>
  </si>
  <si>
    <t xml:space="preserve"> 3.3 </t>
  </si>
  <si>
    <t xml:space="preserve"> 4.1 </t>
  </si>
  <si>
    <t xml:space="preserve"> 4.2 </t>
  </si>
  <si>
    <t xml:space="preserve"> 4.3 </t>
  </si>
  <si>
    <t xml:space="preserve"> 5.1 </t>
  </si>
  <si>
    <t xml:space="preserve"> 5.2 </t>
  </si>
  <si>
    <t xml:space="preserve"> 5.3 </t>
  </si>
  <si>
    <t xml:space="preserve"> 6 </t>
  </si>
  <si>
    <t xml:space="preserve"> 6.1 </t>
  </si>
  <si>
    <t xml:space="preserve"> 6.2 </t>
  </si>
  <si>
    <t xml:space="preserve"> 6.3 </t>
  </si>
  <si>
    <t xml:space="preserve"> 7 </t>
  </si>
  <si>
    <t xml:space="preserve"> 7.1 </t>
  </si>
  <si>
    <t xml:space="preserve"> 7.2 </t>
  </si>
  <si>
    <t xml:space="preserve"> 7.3 </t>
  </si>
  <si>
    <t xml:space="preserve"> 8 </t>
  </si>
  <si>
    <t xml:space="preserve"> 8.1 </t>
  </si>
  <si>
    <t xml:space="preserve"> 8.2 </t>
  </si>
  <si>
    <t xml:space="preserve"> 8.3 </t>
  </si>
  <si>
    <t xml:space="preserve"> 9 </t>
  </si>
  <si>
    <t xml:space="preserve"> 9.1 </t>
  </si>
  <si>
    <t xml:space="preserve"> 9.2 </t>
  </si>
  <si>
    <t xml:space="preserve"> 9.3 </t>
  </si>
  <si>
    <t xml:space="preserve"> 10 </t>
  </si>
  <si>
    <t xml:space="preserve"> 10.1 </t>
  </si>
  <si>
    <t xml:space="preserve"> 10.2 </t>
  </si>
  <si>
    <t xml:space="preserve"> 10.3 </t>
  </si>
  <si>
    <t>PLACA DE OBRA EM CHAPA AÇO GALVANIZADA</t>
  </si>
  <si>
    <t xml:space="preserve"> 3.3.2 </t>
  </si>
  <si>
    <t xml:space="preserve"> 4.1.1 </t>
  </si>
  <si>
    <t xml:space="preserve"> 4.2.1 </t>
  </si>
  <si>
    <t xml:space="preserve"> 4.3.1 </t>
  </si>
  <si>
    <t xml:space="preserve"> 4.3.2 </t>
  </si>
  <si>
    <t xml:space="preserve"> 5.1.1 </t>
  </si>
  <si>
    <t xml:space="preserve"> 5.2.1 </t>
  </si>
  <si>
    <t xml:space="preserve"> 5.3.1 </t>
  </si>
  <si>
    <t xml:space="preserve"> 5.3.2 </t>
  </si>
  <si>
    <t xml:space="preserve"> 6.1.1 </t>
  </si>
  <si>
    <t xml:space="preserve"> 6.2.1 </t>
  </si>
  <si>
    <t xml:space="preserve"> 6.3.1 </t>
  </si>
  <si>
    <t xml:space="preserve"> 6.3.2 </t>
  </si>
  <si>
    <t xml:space="preserve"> 7.1.1 </t>
  </si>
  <si>
    <t xml:space="preserve"> 7.2.1 </t>
  </si>
  <si>
    <t xml:space="preserve"> 7.3.1 </t>
  </si>
  <si>
    <t xml:space="preserve"> 7.3.2 </t>
  </si>
  <si>
    <t xml:space="preserve"> 8.1.1 </t>
  </si>
  <si>
    <t xml:space="preserve"> 8.2.1 </t>
  </si>
  <si>
    <t xml:space="preserve"> 8.3.1 </t>
  </si>
  <si>
    <t xml:space="preserve"> 8.3.2 </t>
  </si>
  <si>
    <t xml:space="preserve"> 9.1.1 </t>
  </si>
  <si>
    <t xml:space="preserve"> 9.2.1 </t>
  </si>
  <si>
    <t xml:space="preserve"> 9.3.1 </t>
  </si>
  <si>
    <t xml:space="preserve"> 9.3.2 </t>
  </si>
  <si>
    <t xml:space="preserve"> 10.1.1 </t>
  </si>
  <si>
    <t xml:space="preserve"> 10.2.1 </t>
  </si>
  <si>
    <t xml:space="preserve"> 10.3.1 </t>
  </si>
  <si>
    <t xml:space="preserve"> 10.3.2 </t>
  </si>
  <si>
    <t>SARRAFO NAO APARELHADO *2,5 X 7* CM, EM MACARANDUBA/MASSARANDUBA, ANGELIM, PEROBA-ROSA OU EQUIVALENTE DA REGIAO - BRUTA</t>
  </si>
  <si>
    <t>PLACA DE OBRA (PARA CONSTRUCAO CIVIL) EM CHAPA GALVANIZADA *N. 22*, ADESIVADA, DE *2,4 X 1,2* M (SEM POSTES PARA FIXACAO)</t>
  </si>
  <si>
    <t>Paralelepípedo granitico (com frete) - BDI DIF. (11,10%)</t>
  </si>
  <si>
    <t>Verba</t>
  </si>
  <si>
    <t>TABUA NAO APARELHADA *2,5 X 30* CM, EM MACARANDUBA/MASSARANDUBA, ANGELIM OU EQUIVALENTE DA REGIAO - BRUTA</t>
  </si>
  <si>
    <t>100,00%
2.888,98</t>
  </si>
  <si>
    <t/>
  </si>
  <si>
    <t xml:space="preserve"> 11.1 </t>
  </si>
  <si>
    <t xml:space="preserve"> 11.1.1 </t>
  </si>
  <si>
    <t xml:space="preserve"> 11.2 </t>
  </si>
  <si>
    <t xml:space="preserve"> 11.2.1 </t>
  </si>
  <si>
    <t xml:space="preserve"> 11.3 </t>
  </si>
  <si>
    <t xml:space="preserve"> 11.3.1 </t>
  </si>
  <si>
    <t xml:space="preserve"> 11.3.2 </t>
  </si>
  <si>
    <t xml:space="preserve"> 12.1 </t>
  </si>
  <si>
    <t xml:space="preserve"> 12.1.1 </t>
  </si>
  <si>
    <t xml:space="preserve"> 12.2 </t>
  </si>
  <si>
    <t xml:space="preserve"> 12.2.1 </t>
  </si>
  <si>
    <t xml:space="preserve"> 12.3 </t>
  </si>
  <si>
    <t xml:space="preserve"> 12.3.1 </t>
  </si>
  <si>
    <t xml:space="preserve"> 12.3.2 </t>
  </si>
  <si>
    <t xml:space="preserve"> 13.1.1 </t>
  </si>
  <si>
    <t xml:space="preserve"> 13.2 </t>
  </si>
  <si>
    <t xml:space="preserve"> 13.2.1 </t>
  </si>
  <si>
    <t xml:space="preserve"> 13.3 </t>
  </si>
  <si>
    <t xml:space="preserve"> 13.3.1 </t>
  </si>
  <si>
    <t xml:space="preserve"> 13.3.2 </t>
  </si>
  <si>
    <t xml:space="preserve">COMP. 004 </t>
  </si>
  <si>
    <t xml:space="preserve"> COMP. 004 </t>
  </si>
  <si>
    <t xml:space="preserve">COMP. 002 </t>
  </si>
  <si>
    <t xml:space="preserve"> COMP. 001 </t>
  </si>
  <si>
    <t xml:space="preserve"> COMP. 002 </t>
  </si>
  <si>
    <t xml:space="preserve"> COMP. 003 </t>
  </si>
  <si>
    <t xml:space="preserve"> 11 </t>
  </si>
  <si>
    <t xml:space="preserve"> 12 </t>
  </si>
  <si>
    <t xml:space="preserve"> 13 </t>
  </si>
  <si>
    <t xml:space="preserve"> 13.1 </t>
  </si>
  <si>
    <t xml:space="preserve">  COMP. 003 </t>
  </si>
  <si>
    <t xml:space="preserve">  COMP. 004 </t>
  </si>
  <si>
    <t xml:space="preserve">INS. 001 </t>
  </si>
  <si>
    <t>MUNICÍPIO: CAPITÃO GERVÁSIO OLIVEIRA  - PI</t>
  </si>
  <si>
    <t>RUA DA DILMA</t>
  </si>
  <si>
    <t>CAPITÃO GERVÁSIO OLIVEIRA</t>
  </si>
  <si>
    <t>RUA DO DENTINHO</t>
  </si>
  <si>
    <t>RUA DA CLEIDE</t>
  </si>
  <si>
    <t>RUA DO BATISTA</t>
  </si>
  <si>
    <t>RUA DO NEGUINHO</t>
  </si>
  <si>
    <t>RUA DO JONAS</t>
  </si>
  <si>
    <t>RUA DO MACIEL</t>
  </si>
  <si>
    <t>RUA DO PARQUE DE EXPOSIÇÃO</t>
  </si>
  <si>
    <t>RUA DA UBS</t>
  </si>
  <si>
    <t>RUA DO CAMPO</t>
  </si>
  <si>
    <t>RUA DO RAEL</t>
  </si>
  <si>
    <t>RUA DO ANTÔNIO</t>
  </si>
  <si>
    <t xml:space="preserve"> 14 </t>
  </si>
  <si>
    <t xml:space="preserve"> 14.1 </t>
  </si>
  <si>
    <t xml:space="preserve"> 14.2 </t>
  </si>
  <si>
    <t xml:space="preserve"> 14.3 </t>
  </si>
  <si>
    <t xml:space="preserve"> 14.1.1 </t>
  </si>
  <si>
    <t xml:space="preserve"> 14.2.1 </t>
  </si>
  <si>
    <t xml:space="preserve"> 14.3.1 </t>
  </si>
  <si>
    <t xml:space="preserve"> 14.3.2 </t>
  </si>
  <si>
    <t xml:space="preserve">COMP. 001 </t>
  </si>
  <si>
    <t xml:space="preserve">COMP. 003 </t>
  </si>
  <si>
    <t>100,00%
159.256,80</t>
  </si>
  <si>
    <t>70,00%
111.479,76</t>
  </si>
  <si>
    <t>30,00%
47.777,04</t>
  </si>
  <si>
    <t>Total com BDI</t>
  </si>
  <si>
    <t>MEMÓRIA DE CÁLCULO</t>
  </si>
  <si>
    <t>OBRA: EXECUÇÃO DE PAVIMENTAÇÃO E PARALELEPÍPEDO NO MUNICÍPIO DE CAPITÃO GERVÁSIO OLIVEIRA COM ÁREA TOTAL DE 6.523,80 m²</t>
  </si>
  <si>
    <t>100,00%
24.103,47</t>
  </si>
  <si>
    <t>33,33%
8.034,49</t>
  </si>
  <si>
    <t>33,34%
8.034,49</t>
  </si>
  <si>
    <t>100,00%
83.725,32</t>
  </si>
  <si>
    <t>100,00%
49.280,28</t>
  </si>
  <si>
    <t>100,00%
54.822,18</t>
  </si>
  <si>
    <t>100,00%
101.368,50</t>
  </si>
  <si>
    <t>100,00%
44.335,20</t>
  </si>
  <si>
    <t>20,00%
8.867,04</t>
  </si>
  <si>
    <t>80,00%
35.468,16</t>
  </si>
  <si>
    <t>100,00%
97.958,10</t>
  </si>
  <si>
    <t>100,00%
56.868,42</t>
  </si>
  <si>
    <t>70,00%
68.570,67</t>
  </si>
  <si>
    <t>30,00%
29.387,43</t>
  </si>
  <si>
    <t>100,00%
45.524,40</t>
  </si>
  <si>
    <t>60,00%
27.314,64</t>
  </si>
  <si>
    <t>40,00%
18.209,76</t>
  </si>
  <si>
    <t>100,00%
48.679,02</t>
  </si>
  <si>
    <t>100,00%
119.700,60</t>
  </si>
  <si>
    <t>20,00%
23.940,12</t>
  </si>
  <si>
    <t>80,00%
95.760,48</t>
  </si>
  <si>
    <t>100,00%
67.350,96</t>
  </si>
</sst>
</file>

<file path=xl/styles.xml><?xml version="1.0" encoding="utf-8"?>
<styleSheet xmlns="http://schemas.openxmlformats.org/spreadsheetml/2006/main">
  <numFmts count="6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.00_);\(&quot;R$ &quot;#,##0.00\)"/>
    <numFmt numFmtId="172" formatCode="_(&quot;R$ &quot;* #,##0.00_);_(&quot;R$ &quot;* \(#,##0.00\);_(&quot;R$ &quot;* &quot;-&quot;??_);_(@_)"/>
    <numFmt numFmtId="173" formatCode="_(* #,##0.00_);_(* \(#,##0.00\);_(* &quot;-&quot;??_);_(@_)"/>
    <numFmt numFmtId="174" formatCode="0.000"/>
    <numFmt numFmtId="175" formatCode="_(* #,##0.000_);_(* \(#,##0.000\);_(* &quot;-&quot;??_);_(@_)"/>
    <numFmt numFmtId="176" formatCode="#,##0.000"/>
    <numFmt numFmtId="177" formatCode="#,##0.0000"/>
    <numFmt numFmtId="178" formatCode="_(* #,##0.00000_);_(* \(#,##0.00000\);_(* &quot;-&quot;??_);_(@_)"/>
    <numFmt numFmtId="179" formatCode="#,##0.00000"/>
    <numFmt numFmtId="180" formatCode="_(* #,##0.00_);_(* \(#,##0.00\);_(* \-??_);_(@_)"/>
    <numFmt numFmtId="181" formatCode="dd/mm/yy"/>
    <numFmt numFmtId="182" formatCode="#,##0.0000000"/>
    <numFmt numFmtId="183" formatCode="&quot;Verdadeiro&quot;;&quot;Verdadeiro&quot;;&quot;Falso&quot;"/>
    <numFmt numFmtId="184" formatCode="&quot;R$&quot;\ #,##0.00"/>
    <numFmt numFmtId="185" formatCode="_-* #,##0.0000_-;\-* #,##0.0000_-;_-* &quot;-&quot;??_-;_-@_-"/>
    <numFmt numFmtId="186" formatCode="_-* #,##0.00000_-;\-* #,##0.00000_-;_-* &quot;-&quot;??_-;_-@_-"/>
    <numFmt numFmtId="187" formatCode="0.00000"/>
    <numFmt numFmtId="188" formatCode="#,##0.00;[Black]#,##0.00"/>
    <numFmt numFmtId="189" formatCode="#,##0.00\ %"/>
    <numFmt numFmtId="190" formatCode="\$#,##0\ ;\(\$#,##0\)"/>
    <numFmt numFmtId="191" formatCode="_(&quot;Cr$&quot;* #,##0.00_);_(&quot;Cr$&quot;* \(#,##0.00\);_(&quot;Cr$&quot;* &quot;-&quot;??_);_(@_)"/>
    <numFmt numFmtId="192" formatCode="00"/>
    <numFmt numFmtId="193" formatCode="[$€]#,##0.00_);[Red]\([$€]#,##0.00\)"/>
    <numFmt numFmtId="194" formatCode="_(&quot;R$ &quot;* #,##0.00_);_(&quot;R$ &quot;* \(#,##0.00\);_(&quot;R$ &quot;* \-??_);_(@_)"/>
    <numFmt numFmtId="195" formatCode="#."/>
    <numFmt numFmtId="196" formatCode="#.##000"/>
    <numFmt numFmtId="197" formatCode="0\.00"/>
    <numFmt numFmtId="198" formatCode="#,##0\ &quot;€&quot;;\-#,##0\ &quot;€&quot;"/>
    <numFmt numFmtId="199" formatCode="0#"/>
    <numFmt numFmtId="200" formatCode="_(* #,##0.0000_);_(* \(#,##0.0000\);_(* &quot;-&quot;??_);_(@_)"/>
    <numFmt numFmtId="201" formatCode="0.0000000000"/>
    <numFmt numFmtId="202" formatCode="0.000000000"/>
    <numFmt numFmtId="203" formatCode="0.00000000"/>
    <numFmt numFmtId="204" formatCode="0.0000000"/>
    <numFmt numFmtId="205" formatCode="0.000000"/>
    <numFmt numFmtId="206" formatCode="0.0000"/>
    <numFmt numFmtId="207" formatCode="0.0%"/>
    <numFmt numFmtId="208" formatCode="#,##0.000000"/>
    <numFmt numFmtId="209" formatCode="_(* #,##0.0_);_(* \(#,##0.0\);_(* &quot;-&quot;??_);_(@_)"/>
    <numFmt numFmtId="210" formatCode="_(* #,##0_);_(* \(#,##0\);_(* &quot;-&quot;??_);_(@_)"/>
    <numFmt numFmtId="211" formatCode="#,##0%"/>
    <numFmt numFmtId="212" formatCode="0.0"/>
    <numFmt numFmtId="213" formatCode="0.0000%"/>
    <numFmt numFmtId="214" formatCode="[$-416]dddd\,\ d&quot; de &quot;mmmm&quot; de &quot;yyyy"/>
    <numFmt numFmtId="215" formatCode="#,##0.000\ %"/>
    <numFmt numFmtId="216" formatCode="&quot;Sim&quot;;&quot;Sim&quot;;&quot;Não&quot;"/>
    <numFmt numFmtId="217" formatCode="&quot;Ativado&quot;;&quot;Ativado&quot;;&quot;Desativado&quot;"/>
    <numFmt numFmtId="218" formatCode="[$€-2]\ #,##0.00_);[Red]\([$€-2]\ #,##0.00\)"/>
  </numFmts>
  <fonts count="8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18"/>
      <color indexed="62"/>
      <name val="Cambria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6"/>
      <color indexed="24"/>
      <name val="Arial"/>
      <family val="2"/>
    </font>
    <font>
      <b/>
      <sz val="12"/>
      <color indexed="24"/>
      <name val="Arial"/>
      <family val="2"/>
    </font>
    <font>
      <sz val="10"/>
      <color indexed="24"/>
      <name val="Arial"/>
      <family val="2"/>
    </font>
    <font>
      <sz val="12"/>
      <color indexed="24"/>
      <name val="Arial"/>
      <family val="2"/>
    </font>
    <font>
      <sz val="10"/>
      <name val="Courier"/>
      <family val="3"/>
    </font>
    <font>
      <sz val="8.5"/>
      <name val="MS Sans Serif"/>
      <family val="2"/>
    </font>
    <font>
      <sz val="1"/>
      <color indexed="16"/>
      <name val="Courier New"/>
      <family val="3"/>
    </font>
    <font>
      <sz val="1"/>
      <color indexed="18"/>
      <name val="Courier New"/>
      <family val="3"/>
    </font>
    <font>
      <b/>
      <sz val="15"/>
      <color indexed="62"/>
      <name val="Calibri"/>
      <family val="2"/>
    </font>
    <font>
      <b/>
      <sz val="1"/>
      <color indexed="16"/>
      <name val="Courier New"/>
      <family val="3"/>
    </font>
    <font>
      <u val="single"/>
      <sz val="10"/>
      <color indexed="12"/>
      <name val="Arial"/>
      <family val="2"/>
    </font>
    <font>
      <sz val="10"/>
      <name val="Avalon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Times New Roman"/>
      <family val="1"/>
    </font>
    <font>
      <sz val="11"/>
      <name val="Arial"/>
      <family val="1"/>
    </font>
    <font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color indexed="8"/>
      <name val="Calibri"/>
      <family val="2"/>
    </font>
    <font>
      <u val="single"/>
      <sz val="8.5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1"/>
      <color indexed="12"/>
      <name val="Arial"/>
      <family val="2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2"/>
      <color indexed="8"/>
      <name val="Arial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Arial"/>
      <family val="1"/>
    </font>
    <font>
      <i/>
      <sz val="10"/>
      <color indexed="8"/>
      <name val="Arial"/>
      <family val="2"/>
    </font>
    <font>
      <sz val="11"/>
      <name val="Calibri"/>
      <family val="2"/>
    </font>
    <font>
      <sz val="9"/>
      <color theme="1"/>
      <name val="Calibri"/>
      <family val="2"/>
    </font>
    <font>
      <u val="single"/>
      <sz val="8.5"/>
      <color theme="10"/>
      <name val="Arial"/>
      <family val="2"/>
    </font>
    <font>
      <u val="single"/>
      <sz val="10"/>
      <color theme="11"/>
      <name val="Arial"/>
      <family val="2"/>
    </font>
    <font>
      <u val="single"/>
      <sz val="11"/>
      <color theme="10"/>
      <name val="Arial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8"/>
      <color theme="1"/>
      <name val="Arial"/>
      <family val="2"/>
    </font>
    <font>
      <sz val="11"/>
      <color rgb="FF000000"/>
      <name val="Calibri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sz val="10"/>
      <color rgb="FF000000"/>
      <name val="Arial"/>
      <family val="1"/>
    </font>
    <font>
      <sz val="10"/>
      <color rgb="FF000000"/>
      <name val="Arial"/>
      <family val="1"/>
    </font>
    <font>
      <i/>
      <sz val="10"/>
      <color rgb="FF000000"/>
      <name val="Arial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8"/>
      </bottom>
    </border>
    <border>
      <left/>
      <right/>
      <top/>
      <bottom style="medium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/>
    </border>
    <border>
      <left/>
      <right/>
      <top style="medium"/>
      <bottom style="medium"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>
        <color indexed="63"/>
      </right>
      <top style="thick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0092F6"/>
      </bottom>
    </border>
    <border>
      <left>
        <color indexed="63"/>
      </left>
      <right>
        <color indexed="63"/>
      </right>
      <top>
        <color indexed="63"/>
      </top>
      <bottom style="thick">
        <color rgb="FFFF5500"/>
      </bottom>
    </border>
    <border>
      <left style="thin"/>
      <right/>
      <top style="medium"/>
      <bottom/>
    </border>
    <border>
      <left style="medium"/>
      <right/>
      <top style="medium"/>
      <bottom style="medium"/>
    </border>
  </borders>
  <cellStyleXfs count="32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65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5" borderId="0" applyNumberFormat="0" applyBorder="0" applyAlignment="0" applyProtection="0"/>
    <xf numFmtId="0" fontId="1" fillId="19" borderId="0" applyNumberFormat="0" applyBorder="0" applyAlignment="0" applyProtection="0"/>
    <xf numFmtId="0" fontId="1" fillId="25" borderId="0" applyNumberFormat="0" applyBorder="0" applyAlignment="0" applyProtection="0"/>
    <xf numFmtId="0" fontId="1" fillId="19" borderId="0" applyNumberFormat="0" applyBorder="0" applyAlignment="0" applyProtection="0"/>
    <xf numFmtId="0" fontId="1" fillId="25" borderId="0" applyNumberFormat="0" applyBorder="0" applyAlignment="0" applyProtection="0"/>
    <xf numFmtId="0" fontId="1" fillId="19" borderId="0" applyNumberFormat="0" applyBorder="0" applyAlignment="0" applyProtection="0"/>
    <xf numFmtId="0" fontId="1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5" fillId="2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18" borderId="0" applyNumberFormat="0" applyBorder="0" applyAlignment="0" applyProtection="0"/>
    <xf numFmtId="0" fontId="5" fillId="23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8" borderId="0" applyNumberFormat="0" applyBorder="0" applyAlignment="0" applyProtection="0"/>
    <xf numFmtId="0" fontId="11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12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22" borderId="1" applyNumberFormat="0" applyAlignment="0" applyProtection="0"/>
    <xf numFmtId="0" fontId="7" fillId="22" borderId="1" applyNumberFormat="0" applyAlignment="0" applyProtection="0"/>
    <xf numFmtId="0" fontId="7" fillId="39" borderId="1" applyNumberFormat="0" applyAlignment="0" applyProtection="0"/>
    <xf numFmtId="0" fontId="7" fillId="10" borderId="1" applyNumberFormat="0" applyAlignment="0" applyProtection="0"/>
    <xf numFmtId="0" fontId="7" fillId="10" borderId="1" applyNumberFormat="0" applyAlignment="0" applyProtection="0"/>
    <xf numFmtId="0" fontId="7" fillId="10" borderId="1" applyNumberFormat="0" applyAlignment="0" applyProtection="0"/>
    <xf numFmtId="0" fontId="7" fillId="10" borderId="1" applyNumberFormat="0" applyAlignment="0" applyProtection="0"/>
    <xf numFmtId="0" fontId="7" fillId="10" borderId="1" applyNumberFormat="0" applyAlignment="0" applyProtection="0"/>
    <xf numFmtId="0" fontId="7" fillId="10" borderId="1" applyNumberFormat="0" applyAlignment="0" applyProtection="0"/>
    <xf numFmtId="0" fontId="7" fillId="10" borderId="1" applyNumberFormat="0" applyAlignment="0" applyProtection="0"/>
    <xf numFmtId="0" fontId="8" fillId="40" borderId="2" applyNumberFormat="0" applyAlignment="0" applyProtection="0"/>
    <xf numFmtId="0" fontId="8" fillId="41" borderId="2" applyNumberFormat="0" applyAlignment="0" applyProtection="0"/>
    <xf numFmtId="0" fontId="8" fillId="40" borderId="2" applyNumberFormat="0" applyAlignment="0" applyProtection="0"/>
    <xf numFmtId="0" fontId="8" fillId="40" borderId="2" applyNumberFormat="0" applyAlignment="0" applyProtection="0"/>
    <xf numFmtId="0" fontId="8" fillId="40" borderId="2" applyNumberFormat="0" applyAlignment="0" applyProtection="0"/>
    <xf numFmtId="0" fontId="8" fillId="40" borderId="2" applyNumberFormat="0" applyAlignment="0" applyProtection="0"/>
    <xf numFmtId="0" fontId="8" fillId="40" borderId="2" applyNumberFormat="0" applyAlignment="0" applyProtection="0"/>
    <xf numFmtId="0" fontId="8" fillId="40" borderId="2" applyNumberFormat="0" applyAlignment="0" applyProtection="0"/>
    <xf numFmtId="0" fontId="8" fillId="40" borderId="2" applyNumberFormat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8" fillId="40" borderId="2" applyNumberFormat="0" applyAlignment="0" applyProtection="0"/>
    <xf numFmtId="3" fontId="27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5" fillId="35" borderId="0" applyNumberFormat="0" applyBorder="0" applyAlignment="0" applyProtection="0"/>
    <xf numFmtId="0" fontId="5" fillId="42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6" borderId="0" applyNumberFormat="0" applyBorder="0" applyAlignment="0" applyProtection="0"/>
    <xf numFmtId="0" fontId="5" fillId="43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4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8" borderId="0" applyNumberFormat="0" applyBorder="0" applyAlignment="0" applyProtection="0"/>
    <xf numFmtId="0" fontId="5" fillId="46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10" fillId="7" borderId="1" applyNumberFormat="0" applyAlignment="0" applyProtection="0"/>
    <xf numFmtId="0" fontId="10" fillId="16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" fillId="0" borderId="0" applyFont="0">
      <alignment/>
      <protection/>
    </xf>
    <xf numFmtId="43" fontId="24" fillId="0" borderId="0" applyFont="0">
      <alignment horizontal="left" vertical="top" wrapText="1"/>
      <protection/>
    </xf>
    <xf numFmtId="193" fontId="29" fillId="0" borderId="0" applyFont="0" applyFill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196" fontId="37" fillId="0" borderId="0">
      <alignment/>
      <protection locked="0"/>
    </xf>
    <xf numFmtId="196" fontId="37" fillId="0" borderId="0">
      <alignment/>
      <protection locked="0"/>
    </xf>
    <xf numFmtId="196" fontId="37" fillId="0" borderId="0">
      <alignment/>
      <protection locked="0"/>
    </xf>
    <xf numFmtId="196" fontId="38" fillId="0" borderId="0">
      <alignment/>
      <protection locked="0"/>
    </xf>
    <xf numFmtId="196" fontId="38" fillId="0" borderId="0">
      <alignment/>
      <protection locked="0"/>
    </xf>
    <xf numFmtId="196" fontId="38" fillId="0" borderId="0">
      <alignment/>
      <protection locked="0"/>
    </xf>
    <xf numFmtId="196" fontId="38" fillId="0" borderId="0">
      <alignment/>
      <protection locked="0"/>
    </xf>
    <xf numFmtId="2" fontId="28" fillId="0" borderId="0" applyFont="0" applyFill="0" applyBorder="0" applyAlignment="0" applyProtection="0"/>
    <xf numFmtId="0" fontId="6" fillId="4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9" fillId="0" borderId="0">
      <alignment/>
      <protection/>
    </xf>
    <xf numFmtId="0" fontId="10" fillId="7" borderId="1" applyNumberFormat="0" applyAlignment="0" applyProtection="0"/>
    <xf numFmtId="0" fontId="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9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5" fontId="0" fillId="0" borderId="0" applyFill="0" applyBorder="0" applyAlignment="0" applyProtection="0"/>
    <xf numFmtId="180" fontId="0" fillId="0" borderId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94" fontId="0" fillId="0" borderId="0" applyFill="0" applyBorder="0" applyAlignment="0" applyProtection="0"/>
    <xf numFmtId="190" fontId="28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2" fillId="47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1" fillId="0" borderId="0">
      <alignment vertical="top"/>
      <protection/>
    </xf>
    <xf numFmtId="0" fontId="42" fillId="0" borderId="0">
      <alignment/>
      <protection/>
    </xf>
    <xf numFmtId="0" fontId="42" fillId="0" borderId="0">
      <alignment/>
      <protection/>
    </xf>
    <xf numFmtId="0" fontId="69" fillId="0" borderId="0">
      <alignment/>
      <protection/>
    </xf>
    <xf numFmtId="0" fontId="42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4" fontId="30" fillId="0" borderId="0">
      <alignment vertical="center"/>
      <protection/>
    </xf>
    <xf numFmtId="4" fontId="30" fillId="0" borderId="0">
      <alignment vertical="center"/>
      <protection/>
    </xf>
    <xf numFmtId="0" fontId="0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0" fillId="13" borderId="7" applyNumberFormat="0" applyFont="0" applyAlignment="0" applyProtection="0"/>
    <xf numFmtId="0" fontId="0" fillId="13" borderId="7" applyNumberFormat="0" applyFont="0" applyAlignment="0" applyProtection="0"/>
    <xf numFmtId="0" fontId="0" fillId="13" borderId="7" applyNumberFormat="0" applyFont="0" applyAlignment="0" applyProtection="0"/>
    <xf numFmtId="0" fontId="0" fillId="48" borderId="7" applyNumberFormat="0" applyAlignment="0" applyProtection="0"/>
    <xf numFmtId="0" fontId="0" fillId="13" borderId="7" applyNumberFormat="0" applyFont="0" applyAlignment="0" applyProtection="0"/>
    <xf numFmtId="0" fontId="0" fillId="13" borderId="7" applyNumberFormat="0" applyFont="0" applyAlignment="0" applyProtection="0"/>
    <xf numFmtId="0" fontId="0" fillId="13" borderId="7" applyNumberFormat="0" applyFont="0" applyAlignment="0" applyProtection="0"/>
    <xf numFmtId="0" fontId="0" fillId="13" borderId="7" applyNumberFormat="0" applyFont="0" applyAlignment="0" applyProtection="0"/>
    <xf numFmtId="0" fontId="0" fillId="48" borderId="7" applyNumberFormat="0" applyAlignment="0" applyProtection="0"/>
    <xf numFmtId="0" fontId="0" fillId="13" borderId="7" applyNumberFormat="0" applyFont="0" applyAlignment="0" applyProtection="0"/>
    <xf numFmtId="0" fontId="0" fillId="13" borderId="7" applyNumberFormat="0" applyFont="0" applyAlignment="0" applyProtection="0"/>
    <xf numFmtId="0" fontId="0" fillId="13" borderId="7" applyNumberFormat="0" applyFont="0" applyAlignment="0" applyProtection="0"/>
    <xf numFmtId="0" fontId="0" fillId="13" borderId="7" applyNumberFormat="0" applyFont="0" applyAlignment="0" applyProtection="0"/>
    <xf numFmtId="0" fontId="0" fillId="13" borderId="7" applyNumberFormat="0" applyFont="0" applyAlignment="0" applyProtection="0"/>
    <xf numFmtId="0" fontId="0" fillId="13" borderId="7" applyNumberFormat="0" applyFont="0" applyAlignment="0" applyProtection="0"/>
    <xf numFmtId="0" fontId="0" fillId="13" borderId="7" applyNumberFormat="0" applyFont="0" applyAlignment="0" applyProtection="0"/>
    <xf numFmtId="0" fontId="1" fillId="13" borderId="7" applyNumberFormat="0" applyFont="0" applyAlignment="0" applyProtection="0"/>
    <xf numFmtId="0" fontId="0" fillId="13" borderId="7" applyNumberFormat="0" applyFont="0" applyAlignment="0" applyProtection="0"/>
    <xf numFmtId="0" fontId="0" fillId="13" borderId="7" applyNumberFormat="0" applyFont="0" applyAlignment="0" applyProtection="0"/>
    <xf numFmtId="0" fontId="1" fillId="13" borderId="7" applyNumberFormat="0" applyFont="0" applyAlignment="0" applyProtection="0"/>
    <xf numFmtId="0" fontId="1" fillId="13" borderId="7" applyNumberFormat="0" applyFont="0" applyAlignment="0" applyProtection="0"/>
    <xf numFmtId="0" fontId="1" fillId="13" borderId="7" applyNumberFormat="0" applyFont="0" applyAlignment="0" applyProtection="0"/>
    <xf numFmtId="0" fontId="1" fillId="13" borderId="7" applyNumberFormat="0" applyFont="0" applyAlignment="0" applyProtection="0"/>
    <xf numFmtId="0" fontId="1" fillId="13" borderId="7" applyNumberFormat="0" applyFont="0" applyAlignment="0" applyProtection="0"/>
    <xf numFmtId="0" fontId="1" fillId="13" borderId="7" applyNumberFormat="0" applyFont="0" applyAlignment="0" applyProtection="0"/>
    <xf numFmtId="0" fontId="1" fillId="13" borderId="7" applyNumberFormat="0" applyFont="0" applyAlignment="0" applyProtection="0"/>
    <xf numFmtId="0" fontId="13" fillId="22" borderId="8" applyNumberFormat="0" applyAlignment="0" applyProtection="0"/>
    <xf numFmtId="195" fontId="31" fillId="0" borderId="0">
      <alignment/>
      <protection locked="0"/>
    </xf>
    <xf numFmtId="195" fontId="31" fillId="0" borderId="0">
      <alignment/>
      <protection locked="0"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3" borderId="0" applyNumberFormat="0" applyBorder="0" applyAlignment="0" applyProtection="0"/>
    <xf numFmtId="0" fontId="13" fillId="22" borderId="8" applyNumberFormat="0" applyAlignment="0" applyProtection="0"/>
    <xf numFmtId="0" fontId="13" fillId="39" borderId="8" applyNumberFormat="0" applyAlignment="0" applyProtection="0"/>
    <xf numFmtId="0" fontId="13" fillId="10" borderId="8" applyNumberFormat="0" applyAlignment="0" applyProtection="0"/>
    <xf numFmtId="0" fontId="13" fillId="10" borderId="8" applyNumberFormat="0" applyAlignment="0" applyProtection="0"/>
    <xf numFmtId="0" fontId="13" fillId="10" borderId="8" applyNumberFormat="0" applyAlignment="0" applyProtection="0"/>
    <xf numFmtId="0" fontId="13" fillId="10" borderId="8" applyNumberFormat="0" applyAlignment="0" applyProtection="0"/>
    <xf numFmtId="0" fontId="13" fillId="10" borderId="8" applyNumberFormat="0" applyAlignment="0" applyProtection="0"/>
    <xf numFmtId="0" fontId="13" fillId="10" borderId="8" applyNumberFormat="0" applyAlignment="0" applyProtection="0"/>
    <xf numFmtId="0" fontId="13" fillId="10" borderId="8" applyNumberFormat="0" applyAlignment="0" applyProtection="0"/>
    <xf numFmtId="195" fontId="32" fillId="0" borderId="0">
      <alignment/>
      <protection locked="0"/>
    </xf>
    <xf numFmtId="41" fontId="0" fillId="0" borderId="0" applyFont="0" applyFill="0" applyBorder="0" applyAlignment="0" applyProtection="0"/>
    <xf numFmtId="174" fontId="0" fillId="0" borderId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8" fontId="0" fillId="0" borderId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1" fontId="0" fillId="0" borderId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1" fontId="0" fillId="0" borderId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0" fontId="0" fillId="0" borderId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0" fontId="0" fillId="0" borderId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0" fontId="0" fillId="0" borderId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8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2" fontId="0" fillId="0" borderId="0" applyFill="0" applyBorder="0" applyAlignment="0" applyProtection="0"/>
    <xf numFmtId="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8" fontId="4" fillId="0" borderId="0" applyFill="0" applyBorder="0" applyAlignment="0" applyProtection="0"/>
    <xf numFmtId="198" fontId="4" fillId="0" borderId="0" applyFill="0" applyBorder="0" applyAlignment="0" applyProtection="0"/>
    <xf numFmtId="176" fontId="0" fillId="0" borderId="0" applyFill="0" applyBorder="0" applyAlignment="0" applyProtection="0"/>
    <xf numFmtId="198" fontId="4" fillId="0" borderId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ill="0" applyBorder="0" applyAlignment="0" applyProtection="0"/>
    <xf numFmtId="0" fontId="72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33" fillId="0" borderId="9" applyNumberFormat="0" applyFill="0" applyAlignment="0" applyProtection="0"/>
    <xf numFmtId="0" fontId="33" fillId="0" borderId="10" applyNumberFormat="0" applyFill="0" applyAlignment="0" applyProtection="0"/>
    <xf numFmtId="0" fontId="17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95" fontId="34" fillId="0" borderId="0">
      <alignment/>
      <protection locked="0"/>
    </xf>
    <xf numFmtId="195" fontId="34" fillId="0" borderId="0">
      <alignment/>
      <protection locked="0"/>
    </xf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28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402">
    <xf numFmtId="0" fontId="0" fillId="0" borderId="0" xfId="0" applyAlignment="1">
      <alignment/>
    </xf>
    <xf numFmtId="0" fontId="0" fillId="0" borderId="0" xfId="1863">
      <alignment/>
      <protection/>
    </xf>
    <xf numFmtId="0" fontId="0" fillId="0" borderId="14" xfId="2050" applyFont="1" applyBorder="1" applyAlignment="1">
      <alignment horizontal="center"/>
      <protection/>
    </xf>
    <xf numFmtId="0" fontId="0" fillId="0" borderId="15" xfId="2050" applyFont="1" applyBorder="1" applyAlignment="1">
      <alignment horizontal="center"/>
      <protection/>
    </xf>
    <xf numFmtId="0" fontId="2" fillId="0" borderId="16" xfId="2050" applyFont="1" applyBorder="1" applyAlignment="1">
      <alignment horizontal="center"/>
      <protection/>
    </xf>
    <xf numFmtId="0" fontId="2" fillId="0" borderId="17" xfId="2050" applyFont="1" applyBorder="1" applyAlignment="1">
      <alignment/>
      <protection/>
    </xf>
    <xf numFmtId="10" fontId="2" fillId="0" borderId="17" xfId="2050" applyNumberFormat="1" applyFont="1" applyBorder="1" applyAlignment="1">
      <alignment/>
      <protection/>
    </xf>
    <xf numFmtId="0" fontId="0" fillId="0" borderId="16" xfId="2050" applyFont="1" applyBorder="1" applyAlignment="1">
      <alignment horizontal="center"/>
      <protection/>
    </xf>
    <xf numFmtId="0" fontId="2" fillId="0" borderId="14" xfId="2050" applyFont="1" applyBorder="1" applyAlignment="1">
      <alignment horizontal="center"/>
      <protection/>
    </xf>
    <xf numFmtId="10" fontId="2" fillId="0" borderId="16" xfId="2050" applyNumberFormat="1" applyFont="1" applyFill="1" applyBorder="1" applyAlignment="1">
      <alignment/>
      <protection/>
    </xf>
    <xf numFmtId="49" fontId="0" fillId="0" borderId="0" xfId="1863" applyNumberFormat="1">
      <alignment/>
      <protection/>
    </xf>
    <xf numFmtId="173" fontId="0" fillId="0" borderId="0" xfId="1863" applyNumberFormat="1">
      <alignment/>
      <protection/>
    </xf>
    <xf numFmtId="49" fontId="2" fillId="0" borderId="0" xfId="1863" applyNumberFormat="1" applyFont="1" applyAlignment="1">
      <alignment vertical="top"/>
      <protection/>
    </xf>
    <xf numFmtId="10" fontId="0" fillId="0" borderId="15" xfId="2105" applyNumberFormat="1" applyFont="1" applyBorder="1" applyAlignment="1">
      <alignment/>
    </xf>
    <xf numFmtId="10" fontId="0" fillId="0" borderId="16" xfId="2105" applyNumberFormat="1" applyFont="1" applyBorder="1" applyAlignment="1">
      <alignment/>
    </xf>
    <xf numFmtId="0" fontId="0" fillId="0" borderId="18" xfId="2050" applyFont="1" applyBorder="1" applyAlignment="1">
      <alignment horizontal="left"/>
      <protection/>
    </xf>
    <xf numFmtId="0" fontId="0" fillId="0" borderId="17" xfId="2050" applyFont="1" applyBorder="1" applyAlignment="1">
      <alignment/>
      <protection/>
    </xf>
    <xf numFmtId="0" fontId="0" fillId="0" borderId="17" xfId="2050" applyFont="1" applyBorder="1" applyAlignment="1">
      <alignment wrapText="1"/>
      <protection/>
    </xf>
    <xf numFmtId="4" fontId="0" fillId="0" borderId="0" xfId="0" applyNumberFormat="1" applyAlignment="1">
      <alignment/>
    </xf>
    <xf numFmtId="2" fontId="41" fillId="0" borderId="0" xfId="1864" applyNumberFormat="1" applyFont="1" applyAlignment="1" applyProtection="1">
      <alignment horizontal="center" vertical="center"/>
      <protection hidden="1"/>
    </xf>
    <xf numFmtId="10" fontId="41" fillId="0" borderId="0" xfId="1864" applyNumberFormat="1" applyFont="1" applyAlignment="1" applyProtection="1">
      <alignment horizontal="center" vertical="center"/>
      <protection hidden="1"/>
    </xf>
    <xf numFmtId="0" fontId="53" fillId="0" borderId="17" xfId="1864" applyFont="1" applyBorder="1" applyAlignment="1" applyProtection="1">
      <alignment vertical="center"/>
      <protection hidden="1"/>
    </xf>
    <xf numFmtId="0" fontId="53" fillId="0" borderId="19" xfId="1864" applyFont="1" applyBorder="1" applyAlignment="1" applyProtection="1">
      <alignment horizontal="center" vertical="center"/>
      <protection hidden="1"/>
    </xf>
    <xf numFmtId="0" fontId="54" fillId="0" borderId="0" xfId="1864" applyFont="1" applyAlignment="1" applyProtection="1">
      <alignment horizontal="center" vertical="center"/>
      <protection hidden="1"/>
    </xf>
    <xf numFmtId="2" fontId="54" fillId="0" borderId="0" xfId="1864" applyNumberFormat="1" applyFont="1" applyAlignment="1" applyProtection="1">
      <alignment horizontal="center" vertical="center"/>
      <protection hidden="1"/>
    </xf>
    <xf numFmtId="2" fontId="53" fillId="0" borderId="20" xfId="1864" applyNumberFormat="1" applyFont="1" applyBorder="1" applyAlignment="1" applyProtection="1">
      <alignment horizontal="center" vertical="center"/>
      <protection hidden="1"/>
    </xf>
    <xf numFmtId="0" fontId="53" fillId="0" borderId="17" xfId="1864" applyFont="1" applyBorder="1" applyAlignment="1" applyProtection="1">
      <alignment horizontal="left" vertical="center"/>
      <protection hidden="1"/>
    </xf>
    <xf numFmtId="0" fontId="53" fillId="0" borderId="21" xfId="1864" applyFont="1" applyBorder="1" applyAlignment="1" applyProtection="1">
      <alignment horizontal="center" vertical="center"/>
      <protection hidden="1"/>
    </xf>
    <xf numFmtId="0" fontId="53" fillId="0" borderId="21" xfId="1864" applyFont="1" applyBorder="1" applyAlignment="1" applyProtection="1">
      <alignment horizontal="right" vertical="center"/>
      <protection hidden="1"/>
    </xf>
    <xf numFmtId="10" fontId="53" fillId="0" borderId="22" xfId="1864" applyNumberFormat="1" applyFont="1" applyBorder="1" applyAlignment="1" applyProtection="1">
      <alignment horizontal="center" vertical="center"/>
      <protection locked="0"/>
    </xf>
    <xf numFmtId="10" fontId="53" fillId="0" borderId="22" xfId="2453" applyNumberFormat="1" applyFont="1" applyFill="1" applyBorder="1" applyAlignment="1" applyProtection="1">
      <alignment horizontal="center" vertical="center"/>
      <protection locked="0"/>
    </xf>
    <xf numFmtId="10" fontId="53" fillId="0" borderId="0" xfId="2453" applyNumberFormat="1" applyFont="1" applyFill="1" applyBorder="1" applyAlignment="1" applyProtection="1">
      <alignment horizontal="center" vertical="center"/>
      <protection hidden="1"/>
    </xf>
    <xf numFmtId="0" fontId="53" fillId="0" borderId="23" xfId="1864" applyFont="1" applyBorder="1" applyAlignment="1" applyProtection="1">
      <alignment vertical="center"/>
      <protection hidden="1"/>
    </xf>
    <xf numFmtId="0" fontId="53" fillId="0" borderId="24" xfId="1864" applyFont="1" applyBorder="1" applyAlignment="1" applyProtection="1">
      <alignment horizontal="center" vertical="center"/>
      <protection hidden="1"/>
    </xf>
    <xf numFmtId="0" fontId="53" fillId="0" borderId="24" xfId="1864" applyFont="1" applyBorder="1" applyAlignment="1" applyProtection="1">
      <alignment horizontal="right" vertical="center"/>
      <protection hidden="1"/>
    </xf>
    <xf numFmtId="10" fontId="53" fillId="0" borderId="25" xfId="2453" applyNumberFormat="1" applyFont="1" applyFill="1" applyBorder="1" applyAlignment="1" applyProtection="1">
      <alignment horizontal="center" vertical="center"/>
      <protection hidden="1"/>
    </xf>
    <xf numFmtId="10" fontId="53" fillId="0" borderId="26" xfId="2453" applyNumberFormat="1" applyFont="1" applyFill="1" applyBorder="1" applyAlignment="1" applyProtection="1">
      <alignment horizontal="center" vertical="center"/>
      <protection locked="0"/>
    </xf>
    <xf numFmtId="0" fontId="53" fillId="0" borderId="27" xfId="1864" applyFont="1" applyBorder="1" applyAlignment="1" applyProtection="1">
      <alignment horizontal="center" vertical="center"/>
      <protection hidden="1"/>
    </xf>
    <xf numFmtId="0" fontId="53" fillId="0" borderId="28" xfId="1864" applyFont="1" applyBorder="1" applyAlignment="1" applyProtection="1">
      <alignment horizontal="center" vertical="center"/>
      <protection hidden="1"/>
    </xf>
    <xf numFmtId="0" fontId="53" fillId="0" borderId="28" xfId="1864" applyFont="1" applyBorder="1" applyAlignment="1" applyProtection="1">
      <alignment horizontal="right" vertical="center"/>
      <protection hidden="1"/>
    </xf>
    <xf numFmtId="10" fontId="53" fillId="0" borderId="29" xfId="1864" applyNumberFormat="1" applyFont="1" applyBorder="1" applyAlignment="1" applyProtection="1">
      <alignment horizontal="center" vertical="center"/>
      <protection locked="0"/>
    </xf>
    <xf numFmtId="0" fontId="53" fillId="0" borderId="18" xfId="1864" applyFont="1" applyBorder="1" applyAlignment="1" applyProtection="1">
      <alignment vertical="center"/>
      <protection hidden="1"/>
    </xf>
    <xf numFmtId="10" fontId="53" fillId="0" borderId="26" xfId="2453" applyNumberFormat="1" applyFont="1" applyFill="1" applyBorder="1" applyAlignment="1" applyProtection="1">
      <alignment horizontal="center" vertical="center"/>
      <protection hidden="1"/>
    </xf>
    <xf numFmtId="10" fontId="53" fillId="0" borderId="26" xfId="2453" applyNumberFormat="1" applyFont="1" applyFill="1" applyBorder="1" applyAlignment="1" applyProtection="1">
      <alignment horizontal="center" vertical="center"/>
      <protection/>
    </xf>
    <xf numFmtId="10" fontId="53" fillId="0" borderId="29" xfId="2453" applyNumberFormat="1" applyFont="1" applyFill="1" applyBorder="1" applyAlignment="1" applyProtection="1">
      <alignment horizontal="center" vertical="center"/>
      <protection hidden="1"/>
    </xf>
    <xf numFmtId="173" fontId="53" fillId="0" borderId="19" xfId="2453" applyFont="1" applyFill="1" applyBorder="1" applyAlignment="1" applyProtection="1">
      <alignment horizontal="center" vertical="center"/>
      <protection hidden="1"/>
    </xf>
    <xf numFmtId="2" fontId="53" fillId="0" borderId="19" xfId="2453" applyNumberFormat="1" applyFont="1" applyFill="1" applyBorder="1" applyAlignment="1" applyProtection="1">
      <alignment horizontal="center" vertical="center"/>
      <protection hidden="1"/>
    </xf>
    <xf numFmtId="173" fontId="54" fillId="0" borderId="0" xfId="2453" applyFont="1" applyFill="1" applyBorder="1" applyAlignment="1" applyProtection="1">
      <alignment horizontal="center" vertical="center"/>
      <protection hidden="1"/>
    </xf>
    <xf numFmtId="2" fontId="54" fillId="0" borderId="0" xfId="2453" applyNumberFormat="1" applyFont="1" applyFill="1" applyBorder="1" applyAlignment="1" applyProtection="1">
      <alignment horizontal="center" vertical="center"/>
      <protection hidden="1"/>
    </xf>
    <xf numFmtId="1" fontId="41" fillId="0" borderId="0" xfId="1864" applyNumberFormat="1" applyFont="1" applyAlignment="1" applyProtection="1">
      <alignment horizontal="center" vertical="center"/>
      <protection hidden="1"/>
    </xf>
    <xf numFmtId="0" fontId="53" fillId="0" borderId="19" xfId="1864" applyFont="1" applyBorder="1" applyAlignment="1" applyProtection="1">
      <alignment vertical="center"/>
      <protection hidden="1"/>
    </xf>
    <xf numFmtId="2" fontId="53" fillId="0" borderId="19" xfId="1864" applyNumberFormat="1" applyFont="1" applyBorder="1" applyAlignment="1" applyProtection="1">
      <alignment horizontal="center" vertical="center"/>
      <protection hidden="1"/>
    </xf>
    <xf numFmtId="0" fontId="53" fillId="0" borderId="20" xfId="1864" applyFont="1" applyBorder="1" applyAlignment="1" applyProtection="1">
      <alignment horizontal="center" vertical="center"/>
      <protection hidden="1"/>
    </xf>
    <xf numFmtId="206" fontId="41" fillId="0" borderId="0" xfId="1864" applyNumberFormat="1" applyFont="1" applyAlignment="1" applyProtection="1">
      <alignment horizontal="center" vertical="center"/>
      <protection hidden="1"/>
    </xf>
    <xf numFmtId="0" fontId="53" fillId="0" borderId="16" xfId="1864" applyFont="1" applyBorder="1" applyAlignment="1" applyProtection="1">
      <alignment horizontal="center" vertical="center"/>
      <protection hidden="1"/>
    </xf>
    <xf numFmtId="10" fontId="53" fillId="0" borderId="16" xfId="1864" applyNumberFormat="1" applyFont="1" applyBorder="1" applyAlignment="1" applyProtection="1">
      <alignment horizontal="center" vertical="center"/>
      <protection hidden="1"/>
    </xf>
    <xf numFmtId="10" fontId="53" fillId="0" borderId="19" xfId="1864" applyNumberFormat="1" applyFont="1" applyBorder="1" applyAlignment="1" applyProtection="1">
      <alignment horizontal="center" vertical="center"/>
      <protection hidden="1"/>
    </xf>
    <xf numFmtId="0" fontId="54" fillId="0" borderId="30" xfId="1864" applyFont="1" applyBorder="1" applyAlignment="1" applyProtection="1">
      <alignment horizontal="center" vertical="center"/>
      <protection hidden="1"/>
    </xf>
    <xf numFmtId="10" fontId="55" fillId="0" borderId="31" xfId="2453" applyNumberFormat="1" applyFont="1" applyFill="1" applyBorder="1" applyAlignment="1" applyProtection="1">
      <alignment horizontal="center" vertical="center"/>
      <protection hidden="1"/>
    </xf>
    <xf numFmtId="213" fontId="41" fillId="0" borderId="0" xfId="1864" applyNumberFormat="1" applyFont="1" applyAlignment="1" applyProtection="1">
      <alignment horizontal="center" vertical="center"/>
      <protection hidden="1"/>
    </xf>
    <xf numFmtId="10" fontId="55" fillId="0" borderId="0" xfId="2453" applyNumberFormat="1" applyFont="1" applyFill="1" applyBorder="1" applyAlignment="1" applyProtection="1">
      <alignment horizontal="center" vertical="center"/>
      <protection hidden="1"/>
    </xf>
    <xf numFmtId="0" fontId="41" fillId="0" borderId="0" xfId="1864" applyFont="1" applyAlignment="1" applyProtection="1">
      <alignment horizontal="center" vertical="center"/>
      <protection hidden="1"/>
    </xf>
    <xf numFmtId="10" fontId="54" fillId="0" borderId="0" xfId="1864" applyNumberFormat="1" applyFont="1" applyAlignment="1" applyProtection="1">
      <alignment horizontal="center" vertical="center"/>
      <protection hidden="1"/>
    </xf>
    <xf numFmtId="0" fontId="73" fillId="0" borderId="0" xfId="0" applyFont="1" applyAlignment="1">
      <alignment/>
    </xf>
    <xf numFmtId="0" fontId="57" fillId="0" borderId="18" xfId="1864" applyFont="1" applyBorder="1" applyAlignment="1" applyProtection="1">
      <alignment horizontal="left" vertical="center"/>
      <protection hidden="1"/>
    </xf>
    <xf numFmtId="0" fontId="57" fillId="0" borderId="0" xfId="1864" applyFont="1" applyBorder="1" applyAlignment="1" applyProtection="1">
      <alignment horizontal="left" vertical="center"/>
      <protection hidden="1"/>
    </xf>
    <xf numFmtId="0" fontId="53" fillId="0" borderId="0" xfId="1864" applyFont="1" applyBorder="1" applyAlignment="1" applyProtection="1">
      <alignment vertical="center"/>
      <protection hidden="1"/>
    </xf>
    <xf numFmtId="2" fontId="53" fillId="0" borderId="0" xfId="1864" applyNumberFormat="1" applyFont="1" applyBorder="1" applyAlignment="1" applyProtection="1">
      <alignment horizontal="center" vertical="center"/>
      <protection hidden="1"/>
    </xf>
    <xf numFmtId="0" fontId="55" fillId="0" borderId="18" xfId="1864" applyFont="1" applyBorder="1" applyAlignment="1" applyProtection="1">
      <alignment horizontal="center" vertical="center"/>
      <protection hidden="1"/>
    </xf>
    <xf numFmtId="0" fontId="55" fillId="0" borderId="0" xfId="1864" applyFont="1" applyBorder="1" applyAlignment="1" applyProtection="1">
      <alignment horizontal="center" vertical="center"/>
      <protection hidden="1"/>
    </xf>
    <xf numFmtId="0" fontId="53" fillId="0" borderId="0" xfId="1864" applyFont="1" applyBorder="1" applyAlignment="1" applyProtection="1">
      <alignment horizontal="right" vertical="center"/>
      <protection hidden="1"/>
    </xf>
    <xf numFmtId="0" fontId="54" fillId="0" borderId="0" xfId="1864" applyFont="1" applyBorder="1" applyAlignment="1" applyProtection="1">
      <alignment horizontal="center" vertical="center"/>
      <protection hidden="1"/>
    </xf>
    <xf numFmtId="2" fontId="53" fillId="0" borderId="32" xfId="1864" applyNumberFormat="1" applyFont="1" applyBorder="1" applyAlignment="1" applyProtection="1">
      <alignment horizontal="center" vertical="center"/>
      <protection hidden="1"/>
    </xf>
    <xf numFmtId="2" fontId="53" fillId="0" borderId="26" xfId="1864" applyNumberFormat="1" applyFont="1" applyBorder="1" applyAlignment="1" applyProtection="1">
      <alignment horizontal="center" vertical="center"/>
      <protection hidden="1"/>
    </xf>
    <xf numFmtId="0" fontId="53" fillId="0" borderId="0" xfId="1864" applyFont="1" applyBorder="1" applyAlignment="1" applyProtection="1">
      <alignment horizontal="left" vertical="center"/>
      <protection hidden="1"/>
    </xf>
    <xf numFmtId="10" fontId="53" fillId="0" borderId="0" xfId="1864" applyNumberFormat="1" applyFont="1" applyBorder="1" applyAlignment="1" applyProtection="1">
      <alignment horizontal="center" vertical="center"/>
      <protection hidden="1"/>
    </xf>
    <xf numFmtId="206" fontId="53" fillId="0" borderId="26" xfId="2453" applyNumberFormat="1" applyFont="1" applyFill="1" applyBorder="1" applyAlignment="1" applyProtection="1">
      <alignment horizontal="center" vertical="center"/>
      <protection hidden="1"/>
    </xf>
    <xf numFmtId="206" fontId="57" fillId="0" borderId="26" xfId="2453" applyNumberFormat="1" applyFont="1" applyFill="1" applyBorder="1" applyAlignment="1" applyProtection="1">
      <alignment horizontal="center" vertical="center"/>
      <protection hidden="1"/>
    </xf>
    <xf numFmtId="2" fontId="57" fillId="0" borderId="26" xfId="2453" applyNumberFormat="1" applyFont="1" applyFill="1" applyBorder="1" applyAlignment="1" applyProtection="1">
      <alignment horizontal="center" vertical="center"/>
      <protection hidden="1"/>
    </xf>
    <xf numFmtId="2" fontId="53" fillId="0" borderId="26" xfId="2453" applyNumberFormat="1" applyFont="1" applyFill="1" applyBorder="1" applyAlignment="1" applyProtection="1">
      <alignment horizontal="center" vertical="center"/>
      <protection hidden="1"/>
    </xf>
    <xf numFmtId="0" fontId="53" fillId="0" borderId="33" xfId="1864" applyFont="1" applyBorder="1" applyAlignment="1" applyProtection="1">
      <alignment horizontal="center" vertical="center"/>
      <protection hidden="1"/>
    </xf>
    <xf numFmtId="2" fontId="57" fillId="0" borderId="34" xfId="2453" applyNumberFormat="1" applyFont="1" applyFill="1" applyBorder="1" applyAlignment="1" applyProtection="1">
      <alignment horizontal="center" vertical="center"/>
      <protection hidden="1"/>
    </xf>
    <xf numFmtId="0" fontId="54" fillId="0" borderId="18" xfId="1864" applyFont="1" applyBorder="1" applyAlignment="1" applyProtection="1">
      <alignment horizontal="center" vertical="center"/>
      <protection hidden="1"/>
    </xf>
    <xf numFmtId="2" fontId="55" fillId="0" borderId="26" xfId="2453" applyNumberFormat="1" applyFont="1" applyFill="1" applyBorder="1" applyAlignment="1" applyProtection="1">
      <alignment horizontal="center" vertical="center"/>
      <protection hidden="1"/>
    </xf>
    <xf numFmtId="2" fontId="53" fillId="0" borderId="34" xfId="1864" applyNumberFormat="1" applyFont="1" applyBorder="1" applyAlignment="1" applyProtection="1">
      <alignment horizontal="center" vertical="center"/>
      <protection hidden="1"/>
    </xf>
    <xf numFmtId="0" fontId="54" fillId="0" borderId="0" xfId="1864" applyFont="1" applyBorder="1" applyAlignment="1" applyProtection="1">
      <alignment vertical="center"/>
      <protection hidden="1"/>
    </xf>
    <xf numFmtId="10" fontId="55" fillId="0" borderId="35" xfId="2453" applyNumberFormat="1" applyFont="1" applyFill="1" applyBorder="1" applyAlignment="1" applyProtection="1">
      <alignment horizontal="center" vertical="center"/>
      <protection hidden="1"/>
    </xf>
    <xf numFmtId="10" fontId="55" fillId="0" borderId="26" xfId="2453" applyNumberFormat="1" applyFont="1" applyFill="1" applyBorder="1" applyAlignment="1" applyProtection="1">
      <alignment horizontal="center" vertical="center"/>
      <protection hidden="1"/>
    </xf>
    <xf numFmtId="0" fontId="54" fillId="0" borderId="26" xfId="1864" applyFont="1" applyBorder="1" applyAlignment="1" applyProtection="1">
      <alignment horizontal="center" vertical="center"/>
      <protection hidden="1"/>
    </xf>
    <xf numFmtId="0" fontId="54" fillId="0" borderId="18" xfId="1864" applyFont="1" applyBorder="1" applyAlignment="1" applyProtection="1">
      <alignment vertical="center"/>
      <protection hidden="1"/>
    </xf>
    <xf numFmtId="0" fontId="74" fillId="0" borderId="0" xfId="0" applyFont="1" applyBorder="1" applyAlignment="1">
      <alignment vertical="center"/>
    </xf>
    <xf numFmtId="0" fontId="69" fillId="0" borderId="0" xfId="0" applyFont="1" applyBorder="1" applyAlignment="1">
      <alignment vertical="center"/>
    </xf>
    <xf numFmtId="213" fontId="54" fillId="0" borderId="0" xfId="1864" applyNumberFormat="1" applyFont="1" applyBorder="1" applyAlignment="1" applyProtection="1">
      <alignment horizontal="center" vertical="center"/>
      <protection hidden="1" locked="0"/>
    </xf>
    <xf numFmtId="0" fontId="54" fillId="0" borderId="27" xfId="1864" applyFont="1" applyBorder="1" applyAlignment="1" applyProtection="1">
      <alignment horizontal="center" vertical="center"/>
      <protection hidden="1"/>
    </xf>
    <xf numFmtId="0" fontId="54" fillId="0" borderId="28" xfId="1864" applyFont="1" applyBorder="1" applyAlignment="1" applyProtection="1">
      <alignment horizontal="center" vertical="center"/>
      <protection hidden="1"/>
    </xf>
    <xf numFmtId="10" fontId="2" fillId="0" borderId="16" xfId="2050" applyNumberFormat="1" applyFont="1" applyBorder="1" applyAlignment="1">
      <alignment/>
      <protection/>
    </xf>
    <xf numFmtId="0" fontId="0" fillId="0" borderId="0" xfId="0" applyAlignment="1">
      <alignment horizontal="left"/>
    </xf>
    <xf numFmtId="4" fontId="44" fillId="49" borderId="28" xfId="0" applyNumberFormat="1" applyFont="1" applyFill="1" applyBorder="1" applyAlignment="1">
      <alignment horizontal="center"/>
    </xf>
    <xf numFmtId="0" fontId="44" fillId="49" borderId="28" xfId="0" applyFont="1" applyFill="1" applyBorder="1" applyAlignment="1">
      <alignment horizontal="center"/>
    </xf>
    <xf numFmtId="4" fontId="44" fillId="0" borderId="0" xfId="0" applyNumberFormat="1" applyFont="1" applyBorder="1" applyAlignment="1">
      <alignment horizontal="right"/>
    </xf>
    <xf numFmtId="4" fontId="44" fillId="49" borderId="0" xfId="0" applyNumberFormat="1" applyFont="1" applyFill="1" applyBorder="1" applyAlignment="1">
      <alignment horizontal="center"/>
    </xf>
    <xf numFmtId="176" fontId="43" fillId="0" borderId="18" xfId="0" applyNumberFormat="1" applyFont="1" applyBorder="1" applyAlignment="1">
      <alignment horizontal="center"/>
    </xf>
    <xf numFmtId="4" fontId="43" fillId="0" borderId="0" xfId="0" applyNumberFormat="1" applyFont="1" applyBorder="1" applyAlignment="1">
      <alignment horizontal="center"/>
    </xf>
    <xf numFmtId="0" fontId="43" fillId="0" borderId="26" xfId="0" applyFont="1" applyBorder="1" applyAlignment="1">
      <alignment horizontal="center"/>
    </xf>
    <xf numFmtId="4" fontId="43" fillId="0" borderId="18" xfId="0" applyNumberFormat="1" applyFont="1" applyBorder="1" applyAlignment="1">
      <alignment horizontal="center"/>
    </xf>
    <xf numFmtId="4" fontId="43" fillId="50" borderId="0" xfId="0" applyNumberFormat="1" applyFont="1" applyFill="1" applyBorder="1" applyAlignment="1">
      <alignment horizontal="center"/>
    </xf>
    <xf numFmtId="0" fontId="43" fillId="0" borderId="29" xfId="0" applyFont="1" applyBorder="1" applyAlignment="1">
      <alignment horizontal="center"/>
    </xf>
    <xf numFmtId="0" fontId="43" fillId="0" borderId="26" xfId="0" applyFont="1" applyBorder="1" applyAlignment="1">
      <alignment horizont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8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2" fillId="0" borderId="16" xfId="2050" applyFont="1" applyFill="1" applyBorder="1" applyAlignment="1">
      <alignment horizontal="left" vertical="center"/>
      <protection/>
    </xf>
    <xf numFmtId="180" fontId="2" fillId="0" borderId="16" xfId="3151" applyNumberFormat="1" applyFont="1" applyFill="1" applyBorder="1" applyAlignment="1" applyProtection="1">
      <alignment horizontal="left" vertical="center" wrapText="1"/>
      <protection/>
    </xf>
    <xf numFmtId="0" fontId="0" fillId="0" borderId="0" xfId="1863" applyFill="1" applyAlignment="1">
      <alignment horizontal="left"/>
      <protection/>
    </xf>
    <xf numFmtId="0" fontId="0" fillId="0" borderId="0" xfId="1863" applyFill="1">
      <alignment/>
      <protection/>
    </xf>
    <xf numFmtId="0" fontId="0" fillId="0" borderId="14" xfId="2050" applyFont="1" applyFill="1" applyBorder="1" applyAlignment="1">
      <alignment horizontal="center"/>
      <protection/>
    </xf>
    <xf numFmtId="0" fontId="0" fillId="0" borderId="23" xfId="2050" applyFont="1" applyFill="1" applyBorder="1" applyAlignment="1">
      <alignment horizontal="left"/>
      <protection/>
    </xf>
    <xf numFmtId="10" fontId="0" fillId="0" borderId="14" xfId="2105" applyNumberFormat="1" applyFont="1" applyFill="1" applyBorder="1" applyAlignment="1">
      <alignment/>
    </xf>
    <xf numFmtId="181" fontId="0" fillId="0" borderId="15" xfId="2050" applyNumberFormat="1" applyFont="1" applyFill="1" applyBorder="1" applyAlignment="1">
      <alignment horizontal="center"/>
      <protection/>
    </xf>
    <xf numFmtId="0" fontId="0" fillId="0" borderId="18" xfId="2050" applyFont="1" applyFill="1" applyBorder="1" applyAlignment="1">
      <alignment horizontal="left"/>
      <protection/>
    </xf>
    <xf numFmtId="10" fontId="0" fillId="0" borderId="15" xfId="2105" applyNumberFormat="1" applyFont="1" applyFill="1" applyBorder="1" applyAlignment="1">
      <alignment/>
    </xf>
    <xf numFmtId="0" fontId="0" fillId="0" borderId="15" xfId="2050" applyFont="1" applyFill="1" applyBorder="1" applyAlignment="1">
      <alignment horizontal="center"/>
      <protection/>
    </xf>
    <xf numFmtId="0" fontId="2" fillId="0" borderId="16" xfId="2050" applyFont="1" applyFill="1" applyBorder="1" applyAlignment="1">
      <alignment horizontal="center"/>
      <protection/>
    </xf>
    <xf numFmtId="0" fontId="2" fillId="0" borderId="17" xfId="2050" applyFont="1" applyFill="1" applyBorder="1" applyAlignment="1">
      <alignment/>
      <protection/>
    </xf>
    <xf numFmtId="10" fontId="2" fillId="0" borderId="17" xfId="2080" applyNumberFormat="1" applyFont="1" applyFill="1" applyBorder="1" applyAlignment="1">
      <alignment/>
    </xf>
    <xf numFmtId="10" fontId="2" fillId="0" borderId="16" xfId="2080" applyNumberFormat="1" applyFont="1" applyFill="1" applyBorder="1" applyAlignment="1">
      <alignment/>
    </xf>
    <xf numFmtId="0" fontId="0" fillId="0" borderId="0" xfId="0" applyFill="1" applyAlignment="1">
      <alignment/>
    </xf>
    <xf numFmtId="0" fontId="53" fillId="0" borderId="17" xfId="0" applyFont="1" applyFill="1" applyBorder="1" applyAlignment="1">
      <alignment horizontal="left" vertical="center"/>
    </xf>
    <xf numFmtId="0" fontId="53" fillId="0" borderId="21" xfId="0" applyFont="1" applyFill="1" applyBorder="1" applyAlignment="1">
      <alignment horizontal="left" vertical="center"/>
    </xf>
    <xf numFmtId="10" fontId="53" fillId="0" borderId="22" xfId="2084" applyNumberFormat="1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 horizontal="left" vertical="center"/>
    </xf>
    <xf numFmtId="0" fontId="53" fillId="0" borderId="17" xfId="0" applyFont="1" applyFill="1" applyBorder="1" applyAlignment="1">
      <alignment horizontal="center" vertical="center"/>
    </xf>
    <xf numFmtId="10" fontId="53" fillId="0" borderId="16" xfId="2084" applyNumberFormat="1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 vertical="center"/>
    </xf>
    <xf numFmtId="0" fontId="53" fillId="0" borderId="17" xfId="0" applyFont="1" applyFill="1" applyBorder="1" applyAlignment="1">
      <alignment vertical="center"/>
    </xf>
    <xf numFmtId="0" fontId="53" fillId="0" borderId="16" xfId="0" applyFont="1" applyFill="1" applyBorder="1" applyAlignment="1">
      <alignment vertical="center" wrapText="1"/>
    </xf>
    <xf numFmtId="0" fontId="53" fillId="0" borderId="17" xfId="0" applyFont="1" applyFill="1" applyBorder="1" applyAlignment="1">
      <alignment vertical="center" wrapText="1"/>
    </xf>
    <xf numFmtId="0" fontId="57" fillId="0" borderId="18" xfId="1864" applyFont="1" applyFill="1" applyBorder="1" applyAlignment="1" applyProtection="1">
      <alignment horizontal="left" vertical="center"/>
      <protection hidden="1"/>
    </xf>
    <xf numFmtId="0" fontId="57" fillId="0" borderId="0" xfId="1864" applyFont="1" applyFill="1" applyBorder="1" applyAlignment="1" applyProtection="1">
      <alignment horizontal="left" vertical="center"/>
      <protection hidden="1"/>
    </xf>
    <xf numFmtId="0" fontId="57" fillId="0" borderId="0" xfId="1864" applyFont="1" applyFill="1" applyBorder="1" applyAlignment="1" applyProtection="1">
      <alignment horizontal="center" vertical="center"/>
      <protection hidden="1"/>
    </xf>
    <xf numFmtId="0" fontId="57" fillId="0" borderId="26" xfId="1864" applyFont="1" applyFill="1" applyBorder="1" applyAlignment="1" applyProtection="1">
      <alignment horizontal="center" vertical="center"/>
      <protection hidden="1"/>
    </xf>
    <xf numFmtId="2" fontId="41" fillId="0" borderId="0" xfId="1864" applyNumberFormat="1" applyFont="1" applyFill="1" applyAlignment="1" applyProtection="1">
      <alignment horizontal="center" vertical="center"/>
      <protection hidden="1"/>
    </xf>
    <xf numFmtId="10" fontId="41" fillId="0" borderId="0" xfId="1864" applyNumberFormat="1" applyFont="1" applyFill="1" applyAlignment="1" applyProtection="1">
      <alignment horizontal="center" vertical="center"/>
      <protection hidden="1"/>
    </xf>
    <xf numFmtId="0" fontId="57" fillId="0" borderId="18" xfId="1864" applyFont="1" applyFill="1" applyBorder="1" applyAlignment="1" applyProtection="1">
      <alignment vertical="center"/>
      <protection hidden="1"/>
    </xf>
    <xf numFmtId="0" fontId="53" fillId="0" borderId="17" xfId="1864" applyFont="1" applyFill="1" applyBorder="1" applyAlignment="1" applyProtection="1">
      <alignment vertical="center"/>
      <protection hidden="1"/>
    </xf>
    <xf numFmtId="2" fontId="57" fillId="0" borderId="16" xfId="1864" applyNumberFormat="1" applyFont="1" applyFill="1" applyBorder="1" applyAlignment="1" applyProtection="1">
      <alignment horizontal="center" vertical="center"/>
      <protection hidden="1" locked="0"/>
    </xf>
    <xf numFmtId="2" fontId="75" fillId="0" borderId="0" xfId="1864" applyNumberFormat="1" applyFont="1" applyFill="1" applyBorder="1" applyAlignment="1" applyProtection="1">
      <alignment horizontal="center" vertical="center"/>
      <protection hidden="1"/>
    </xf>
    <xf numFmtId="0" fontId="53" fillId="0" borderId="0" xfId="1864" applyFont="1" applyFill="1" applyBorder="1" applyAlignment="1" applyProtection="1">
      <alignment vertical="center"/>
      <protection hidden="1"/>
    </xf>
    <xf numFmtId="2" fontId="57" fillId="0" borderId="0" xfId="1864" applyNumberFormat="1" applyFont="1" applyFill="1" applyBorder="1" applyAlignment="1" applyProtection="1">
      <alignment horizontal="center" vertical="center"/>
      <protection hidden="1" locked="0"/>
    </xf>
    <xf numFmtId="2" fontId="53" fillId="0" borderId="0" xfId="1864" applyNumberFormat="1" applyFont="1" applyFill="1" applyBorder="1" applyAlignment="1" applyProtection="1">
      <alignment horizontal="center" vertical="center"/>
      <protection hidden="1"/>
    </xf>
    <xf numFmtId="2" fontId="75" fillId="0" borderId="26" xfId="1864" applyNumberFormat="1" applyFont="1" applyFill="1" applyBorder="1" applyAlignment="1" applyProtection="1">
      <alignment horizontal="center" vertical="center"/>
      <protection hidden="1"/>
    </xf>
    <xf numFmtId="0" fontId="53" fillId="0" borderId="0" xfId="1864" applyFont="1" applyFill="1" applyBorder="1" applyAlignment="1" applyProtection="1">
      <alignment vertical="center" wrapText="1"/>
      <protection hidden="1"/>
    </xf>
    <xf numFmtId="0" fontId="57" fillId="0" borderId="33" xfId="1864" applyFont="1" applyFill="1" applyBorder="1" applyAlignment="1" applyProtection="1">
      <alignment horizontal="center" vertical="center"/>
      <protection hidden="1"/>
    </xf>
    <xf numFmtId="2" fontId="75" fillId="0" borderId="19" xfId="1864" applyNumberFormat="1" applyFont="1" applyFill="1" applyBorder="1" applyAlignment="1" applyProtection="1">
      <alignment horizontal="center" vertical="center"/>
      <protection hidden="1"/>
    </xf>
    <xf numFmtId="2" fontId="75" fillId="0" borderId="34" xfId="1864" applyNumberFormat="1" applyFont="1" applyFill="1" applyBorder="1" applyAlignment="1" applyProtection="1">
      <alignment horizontal="center" vertical="center"/>
      <protection hidden="1"/>
    </xf>
    <xf numFmtId="0" fontId="55" fillId="0" borderId="18" xfId="1864" applyFont="1" applyFill="1" applyBorder="1" applyAlignment="1" applyProtection="1">
      <alignment horizontal="center" vertical="center"/>
      <protection hidden="1"/>
    </xf>
    <xf numFmtId="0" fontId="55" fillId="0" borderId="0" xfId="1864" applyFont="1" applyFill="1" applyBorder="1" applyAlignment="1" applyProtection="1">
      <alignment horizontal="center" vertical="center"/>
      <protection hidden="1"/>
    </xf>
    <xf numFmtId="2" fontId="55" fillId="0" borderId="0" xfId="1864" applyNumberFormat="1" applyFont="1" applyFill="1" applyBorder="1" applyAlignment="1" applyProtection="1">
      <alignment horizontal="center" vertical="center"/>
      <protection hidden="1"/>
    </xf>
    <xf numFmtId="2" fontId="55" fillId="0" borderId="26" xfId="1864" applyNumberFormat="1" applyFont="1" applyFill="1" applyBorder="1" applyAlignment="1" applyProtection="1">
      <alignment horizontal="center" vertical="center"/>
      <protection hidden="1"/>
    </xf>
    <xf numFmtId="0" fontId="57" fillId="0" borderId="20" xfId="1864" applyFont="1" applyFill="1" applyBorder="1" applyAlignment="1" applyProtection="1">
      <alignment horizontal="center" vertical="center"/>
      <protection hidden="1"/>
    </xf>
    <xf numFmtId="2" fontId="57" fillId="0" borderId="20" xfId="1864" applyNumberFormat="1" applyFont="1" applyFill="1" applyBorder="1" applyAlignment="1" applyProtection="1">
      <alignment horizontal="center" vertical="center"/>
      <protection hidden="1"/>
    </xf>
    <xf numFmtId="2" fontId="55" fillId="0" borderId="32" xfId="1864" applyNumberFormat="1" applyFont="1" applyFill="1" applyBorder="1" applyAlignment="1" applyProtection="1">
      <alignment horizontal="center" vertical="center"/>
      <protection hidden="1"/>
    </xf>
    <xf numFmtId="2" fontId="57" fillId="0" borderId="0" xfId="1864" applyNumberFormat="1" applyFont="1" applyFill="1" applyBorder="1" applyAlignment="1" applyProtection="1">
      <alignment horizontal="center" vertical="center"/>
      <protection hidden="1"/>
    </xf>
    <xf numFmtId="0" fontId="57" fillId="0" borderId="18" xfId="1864" applyFont="1" applyFill="1" applyBorder="1" applyAlignment="1" applyProtection="1">
      <alignment horizontal="center" vertical="center"/>
      <protection hidden="1"/>
    </xf>
    <xf numFmtId="0" fontId="53" fillId="0" borderId="0" xfId="1864" applyFont="1" applyFill="1" applyBorder="1" applyAlignment="1" applyProtection="1">
      <alignment horizontal="right" vertical="center"/>
      <protection hidden="1"/>
    </xf>
    <xf numFmtId="2" fontId="76" fillId="0" borderId="26" xfId="1864" applyNumberFormat="1" applyFont="1" applyFill="1" applyBorder="1" applyAlignment="1" applyProtection="1">
      <alignment horizontal="center" vertical="center"/>
      <protection hidden="1"/>
    </xf>
    <xf numFmtId="0" fontId="53" fillId="0" borderId="19" xfId="1864" applyFont="1" applyFill="1" applyBorder="1" applyAlignment="1" applyProtection="1">
      <alignment horizontal="center" vertical="center"/>
      <protection hidden="1"/>
    </xf>
    <xf numFmtId="2" fontId="57" fillId="0" borderId="36" xfId="1864" applyNumberFormat="1" applyFont="1" applyFill="1" applyBorder="1" applyAlignment="1" applyProtection="1">
      <alignment horizontal="center" vertical="center"/>
      <protection hidden="1"/>
    </xf>
    <xf numFmtId="2" fontId="76" fillId="0" borderId="34" xfId="1864" applyNumberFormat="1" applyFont="1" applyFill="1" applyBorder="1" applyAlignment="1" applyProtection="1">
      <alignment horizontal="center" vertical="center"/>
      <protection hidden="1"/>
    </xf>
    <xf numFmtId="176" fontId="43" fillId="0" borderId="18" xfId="0" applyNumberFormat="1" applyFont="1" applyFill="1" applyBorder="1" applyAlignment="1">
      <alignment horizontal="center"/>
    </xf>
    <xf numFmtId="4" fontId="43" fillId="0" borderId="0" xfId="0" applyNumberFormat="1" applyFont="1" applyFill="1" applyBorder="1" applyAlignment="1">
      <alignment horizontal="center"/>
    </xf>
    <xf numFmtId="2" fontId="43" fillId="0" borderId="0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3" fillId="0" borderId="26" xfId="0" applyFont="1" applyFill="1" applyBorder="1" applyAlignment="1">
      <alignment horizontal="center"/>
    </xf>
    <xf numFmtId="4" fontId="0" fillId="0" borderId="0" xfId="0" applyNumberFormat="1" applyFill="1" applyAlignment="1">
      <alignment/>
    </xf>
    <xf numFmtId="4" fontId="43" fillId="0" borderId="18" xfId="0" applyNumberFormat="1" applyFont="1" applyFill="1" applyBorder="1" applyAlignment="1">
      <alignment horizontal="center"/>
    </xf>
    <xf numFmtId="4" fontId="44" fillId="0" borderId="0" xfId="0" applyNumberFormat="1" applyFont="1" applyFill="1" applyBorder="1" applyAlignment="1">
      <alignment horizontal="right"/>
    </xf>
    <xf numFmtId="10" fontId="61" fillId="0" borderId="14" xfId="2084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" fontId="44" fillId="0" borderId="18" xfId="0" applyNumberFormat="1" applyFont="1" applyBorder="1" applyAlignment="1">
      <alignment horizontal="right"/>
    </xf>
    <xf numFmtId="0" fontId="2" fillId="0" borderId="16" xfId="0" applyFont="1" applyFill="1" applyBorder="1" applyAlignment="1">
      <alignment horizontal="left" vertical="center"/>
    </xf>
    <xf numFmtId="2" fontId="2" fillId="0" borderId="16" xfId="0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 vertical="center"/>
    </xf>
    <xf numFmtId="0" fontId="44" fillId="49" borderId="16" xfId="0" applyFont="1" applyFill="1" applyBorder="1" applyAlignment="1">
      <alignment horizontal="center"/>
    </xf>
    <xf numFmtId="0" fontId="44" fillId="49" borderId="16" xfId="0" applyFont="1" applyFill="1" applyBorder="1" applyAlignment="1">
      <alignment horizontal="center" vertical="center" wrapText="1"/>
    </xf>
    <xf numFmtId="0" fontId="57" fillId="0" borderId="20" xfId="1864" applyFont="1" applyBorder="1" applyAlignment="1" applyProtection="1">
      <alignment horizontal="center" vertical="center"/>
      <protection hidden="1"/>
    </xf>
    <xf numFmtId="0" fontId="53" fillId="0" borderId="18" xfId="1864" applyFont="1" applyBorder="1" applyAlignment="1" applyProtection="1">
      <alignment horizontal="center" vertical="center"/>
      <protection hidden="1"/>
    </xf>
    <xf numFmtId="0" fontId="53" fillId="0" borderId="0" xfId="1864" applyFont="1" applyBorder="1" applyAlignment="1" applyProtection="1">
      <alignment horizontal="center" vertical="center"/>
      <protection hidden="1"/>
    </xf>
    <xf numFmtId="2" fontId="54" fillId="0" borderId="0" xfId="1864" applyNumberFormat="1" applyFont="1" applyBorder="1" applyAlignment="1" applyProtection="1">
      <alignment horizontal="center" vertical="center"/>
      <protection hidden="1"/>
    </xf>
    <xf numFmtId="2" fontId="54" fillId="0" borderId="26" xfId="1864" applyNumberFormat="1" applyFont="1" applyBorder="1" applyAlignment="1" applyProtection="1">
      <alignment horizontal="center" vertical="center"/>
      <protection hidden="1"/>
    </xf>
    <xf numFmtId="0" fontId="57" fillId="0" borderId="19" xfId="1864" applyFont="1" applyFill="1" applyBorder="1" applyAlignment="1" applyProtection="1">
      <alignment horizontal="center" vertical="center"/>
      <protection hidden="1"/>
    </xf>
    <xf numFmtId="10" fontId="0" fillId="0" borderId="17" xfId="2105" applyNumberFormat="1" applyFont="1" applyBorder="1" applyAlignment="1">
      <alignment vertical="center"/>
    </xf>
    <xf numFmtId="10" fontId="0" fillId="0" borderId="16" xfId="2105" applyNumberFormat="1" applyFont="1" applyBorder="1" applyAlignment="1">
      <alignment vertical="center"/>
    </xf>
    <xf numFmtId="0" fontId="44" fillId="49" borderId="16" xfId="0" applyFont="1" applyFill="1" applyBorder="1" applyAlignment="1">
      <alignment horizontal="center"/>
    </xf>
    <xf numFmtId="0" fontId="0" fillId="51" borderId="0" xfId="0" applyFill="1" applyAlignment="1">
      <alignment vertical="center"/>
    </xf>
    <xf numFmtId="173" fontId="0" fillId="51" borderId="0" xfId="3251" applyFont="1" applyFill="1" applyAlignment="1">
      <alignment vertical="center"/>
    </xf>
    <xf numFmtId="184" fontId="0" fillId="51" borderId="0" xfId="0" applyNumberForma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84" fontId="0" fillId="0" borderId="0" xfId="0" applyNumberFormat="1" applyAlignment="1">
      <alignment vertical="center"/>
    </xf>
    <xf numFmtId="0" fontId="21" fillId="52" borderId="16" xfId="0" applyFont="1" applyFill="1" applyBorder="1" applyAlignment="1">
      <alignment horizontal="center" vertical="center" wrapText="1"/>
    </xf>
    <xf numFmtId="173" fontId="21" fillId="52" borderId="16" xfId="3251" applyFont="1" applyFill="1" applyBorder="1" applyAlignment="1">
      <alignment horizontal="center" vertical="center" wrapText="1"/>
    </xf>
    <xf numFmtId="184" fontId="21" fillId="52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52" borderId="0" xfId="0" applyFill="1" applyAlignment="1">
      <alignment horizontal="left" vertical="center"/>
    </xf>
    <xf numFmtId="0" fontId="0" fillId="52" borderId="0" xfId="0" applyFill="1" applyAlignment="1">
      <alignment vertical="center"/>
    </xf>
    <xf numFmtId="0" fontId="45" fillId="53" borderId="16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173" fontId="0" fillId="0" borderId="16" xfId="3251" applyFont="1" applyBorder="1" applyAlignment="1">
      <alignment/>
    </xf>
    <xf numFmtId="173" fontId="45" fillId="53" borderId="16" xfId="3251" applyFont="1" applyFill="1" applyBorder="1" applyAlignment="1">
      <alignment vertical="center"/>
    </xf>
    <xf numFmtId="0" fontId="44" fillId="49" borderId="16" xfId="0" applyFont="1" applyFill="1" applyBorder="1" applyAlignment="1">
      <alignment horizontal="center"/>
    </xf>
    <xf numFmtId="0" fontId="44" fillId="49" borderId="16" xfId="0" applyFont="1" applyFill="1" applyBorder="1" applyAlignment="1">
      <alignment horizontal="center"/>
    </xf>
    <xf numFmtId="0" fontId="0" fillId="51" borderId="0" xfId="0" applyFill="1" applyAlignment="1">
      <alignment/>
    </xf>
    <xf numFmtId="0" fontId="21" fillId="52" borderId="16" xfId="0" applyFont="1" applyFill="1" applyBorder="1" applyAlignment="1">
      <alignment horizontal="center" vertical="center" wrapText="1"/>
    </xf>
    <xf numFmtId="0" fontId="77" fillId="0" borderId="37" xfId="0" applyFont="1" applyBorder="1" applyAlignment="1">
      <alignment horizontal="left" vertical="center" wrapText="1"/>
    </xf>
    <xf numFmtId="0" fontId="77" fillId="0" borderId="37" xfId="0" applyFont="1" applyBorder="1" applyAlignment="1">
      <alignment horizontal="right" vertical="center" wrapText="1"/>
    </xf>
    <xf numFmtId="0" fontId="78" fillId="0" borderId="37" xfId="0" applyFont="1" applyBorder="1" applyAlignment="1">
      <alignment horizontal="right" vertical="center" wrapText="1"/>
    </xf>
    <xf numFmtId="0" fontId="78" fillId="0" borderId="37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84" fontId="0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  <xf numFmtId="182" fontId="78" fillId="0" borderId="37" xfId="0" applyNumberFormat="1" applyFont="1" applyBorder="1" applyAlignment="1">
      <alignment horizontal="right" vertical="center" wrapText="1"/>
    </xf>
    <xf numFmtId="4" fontId="78" fillId="0" borderId="37" xfId="0" applyNumberFormat="1" applyFont="1" applyBorder="1" applyAlignment="1">
      <alignment horizontal="right" vertical="center" wrapText="1"/>
    </xf>
    <xf numFmtId="0" fontId="0" fillId="0" borderId="37" xfId="0" applyFont="1" applyBorder="1" applyAlignment="1">
      <alignment horizontal="right" vertical="center" wrapText="1"/>
    </xf>
    <xf numFmtId="0" fontId="0" fillId="0" borderId="37" xfId="0" applyFont="1" applyBorder="1" applyAlignment="1">
      <alignment horizontal="center" vertical="center" wrapText="1"/>
    </xf>
    <xf numFmtId="182" fontId="0" fillId="0" borderId="37" xfId="0" applyNumberFormat="1" applyFont="1" applyBorder="1" applyAlignment="1">
      <alignment horizontal="right" vertical="center" wrapText="1"/>
    </xf>
    <xf numFmtId="4" fontId="0" fillId="0" borderId="37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4" fontId="0" fillId="0" borderId="0" xfId="0" applyNumberFormat="1" applyFont="1" applyAlignment="1">
      <alignment horizontal="right" vertical="center" wrapText="1"/>
    </xf>
    <xf numFmtId="0" fontId="78" fillId="0" borderId="38" xfId="0" applyFont="1" applyBorder="1" applyAlignment="1">
      <alignment horizontal="left" vertical="center" wrapText="1"/>
    </xf>
    <xf numFmtId="0" fontId="21" fillId="0" borderId="37" xfId="0" applyFont="1" applyBorder="1" applyAlignment="1">
      <alignment horizontal="right" vertical="center" wrapText="1"/>
    </xf>
    <xf numFmtId="0" fontId="21" fillId="0" borderId="37" xfId="0" applyFont="1" applyBorder="1" applyAlignment="1">
      <alignment horizontal="center" vertical="center" wrapText="1"/>
    </xf>
    <xf numFmtId="0" fontId="78" fillId="0" borderId="39" xfId="0" applyFont="1" applyBorder="1" applyAlignment="1">
      <alignment horizontal="right" vertical="center" wrapText="1"/>
    </xf>
    <xf numFmtId="0" fontId="78" fillId="0" borderId="40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44" fillId="49" borderId="16" xfId="0" applyFont="1" applyFill="1" applyBorder="1" applyAlignment="1">
      <alignment horizontal="center"/>
    </xf>
    <xf numFmtId="0" fontId="21" fillId="0" borderId="37" xfId="0" applyFont="1" applyBorder="1" applyAlignment="1">
      <alignment horizontal="left" vertical="center" wrapText="1"/>
    </xf>
    <xf numFmtId="0" fontId="78" fillId="0" borderId="37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18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4" fontId="77" fillId="0" borderId="16" xfId="0" applyNumberFormat="1" applyFont="1" applyBorder="1" applyAlignment="1">
      <alignment horizontal="right" vertical="center" wrapText="1"/>
    </xf>
    <xf numFmtId="189" fontId="77" fillId="0" borderId="16" xfId="0" applyNumberFormat="1" applyFont="1" applyBorder="1" applyAlignment="1">
      <alignment horizontal="right" vertical="center" wrapText="1"/>
    </xf>
    <xf numFmtId="0" fontId="46" fillId="0" borderId="0" xfId="0" applyFont="1" applyAlignment="1">
      <alignment/>
    </xf>
    <xf numFmtId="184" fontId="21" fillId="52" borderId="16" xfId="0" applyNumberFormat="1" applyFont="1" applyFill="1" applyBorder="1" applyAlignment="1">
      <alignment horizontal="center" vertical="center" wrapText="1"/>
    </xf>
    <xf numFmtId="0" fontId="21" fillId="52" borderId="16" xfId="0" applyFont="1" applyFill="1" applyBorder="1" applyAlignment="1">
      <alignment horizontal="center" vertical="center" wrapText="1"/>
    </xf>
    <xf numFmtId="184" fontId="77" fillId="0" borderId="16" xfId="0" applyNumberFormat="1" applyFont="1" applyBorder="1" applyAlignment="1">
      <alignment horizontal="right" vertical="center" wrapText="1"/>
    </xf>
    <xf numFmtId="189" fontId="77" fillId="0" borderId="16" xfId="0" applyNumberFormat="1" applyFont="1" applyBorder="1" applyAlignment="1">
      <alignment horizontal="right" vertical="center" wrapText="1"/>
    </xf>
    <xf numFmtId="18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77" fillId="0" borderId="16" xfId="0" applyFont="1" applyBorder="1" applyAlignment="1">
      <alignment horizontal="left" vertical="center" wrapText="1"/>
    </xf>
    <xf numFmtId="0" fontId="77" fillId="0" borderId="16" xfId="0" applyFont="1" applyBorder="1" applyAlignment="1">
      <alignment horizontal="right" vertical="center" wrapText="1"/>
    </xf>
    <xf numFmtId="184" fontId="77" fillId="0" borderId="16" xfId="0" applyNumberFormat="1" applyFont="1" applyBorder="1" applyAlignment="1">
      <alignment horizontal="left" vertical="center" wrapText="1"/>
    </xf>
    <xf numFmtId="0" fontId="78" fillId="0" borderId="16" xfId="0" applyFont="1" applyBorder="1" applyAlignment="1">
      <alignment horizontal="left" vertical="center" wrapText="1"/>
    </xf>
    <xf numFmtId="0" fontId="78" fillId="0" borderId="16" xfId="0" applyFont="1" applyBorder="1" applyAlignment="1">
      <alignment horizontal="right" vertical="center" wrapText="1"/>
    </xf>
    <xf numFmtId="0" fontId="78" fillId="0" borderId="16" xfId="0" applyFont="1" applyBorder="1" applyAlignment="1">
      <alignment horizontal="center" vertical="center" wrapText="1"/>
    </xf>
    <xf numFmtId="184" fontId="78" fillId="0" borderId="16" xfId="0" applyNumberFormat="1" applyFont="1" applyBorder="1" applyAlignment="1">
      <alignment horizontal="right" vertical="center" wrapText="1"/>
    </xf>
    <xf numFmtId="189" fontId="78" fillId="0" borderId="16" xfId="0" applyNumberFormat="1" applyFont="1" applyBorder="1" applyAlignment="1">
      <alignment horizontal="right" vertical="center" wrapText="1"/>
    </xf>
    <xf numFmtId="0" fontId="77" fillId="52" borderId="16" xfId="0" applyFont="1" applyFill="1" applyBorder="1" applyAlignment="1">
      <alignment horizontal="left" vertical="center" wrapText="1"/>
    </xf>
    <xf numFmtId="0" fontId="77" fillId="52" borderId="16" xfId="0" applyFont="1" applyFill="1" applyBorder="1" applyAlignment="1">
      <alignment horizontal="right" vertical="center" wrapText="1"/>
    </xf>
    <xf numFmtId="184" fontId="77" fillId="52" borderId="16" xfId="0" applyNumberFormat="1" applyFont="1" applyFill="1" applyBorder="1" applyAlignment="1">
      <alignment horizontal="left" vertical="center" wrapText="1"/>
    </xf>
    <xf numFmtId="184" fontId="77" fillId="52" borderId="16" xfId="0" applyNumberFormat="1" applyFont="1" applyFill="1" applyBorder="1" applyAlignment="1">
      <alignment horizontal="right" vertical="center" wrapText="1"/>
    </xf>
    <xf numFmtId="189" fontId="77" fillId="52" borderId="16" xfId="0" applyNumberFormat="1" applyFont="1" applyFill="1" applyBorder="1" applyAlignment="1">
      <alignment horizontal="right" vertical="center" wrapText="1"/>
    </xf>
    <xf numFmtId="184" fontId="78" fillId="0" borderId="16" xfId="0" applyNumberFormat="1" applyFont="1" applyBorder="1" applyAlignment="1">
      <alignment horizontal="right" vertical="center" wrapText="1"/>
    </xf>
    <xf numFmtId="184" fontId="0" fillId="0" borderId="0" xfId="0" applyNumberFormat="1" applyAlignment="1">
      <alignment/>
    </xf>
    <xf numFmtId="0" fontId="0" fillId="0" borderId="0" xfId="0" applyFill="1" applyAlignment="1">
      <alignment vertical="center"/>
    </xf>
    <xf numFmtId="173" fontId="0" fillId="0" borderId="0" xfId="3251" applyFont="1" applyFill="1" applyAlignment="1">
      <alignment vertical="center"/>
    </xf>
    <xf numFmtId="184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77" fillId="0" borderId="16" xfId="0" applyFont="1" applyBorder="1" applyAlignment="1">
      <alignment horizontal="center" vertical="center" wrapText="1"/>
    </xf>
    <xf numFmtId="2" fontId="78" fillId="0" borderId="16" xfId="0" applyNumberFormat="1" applyFont="1" applyBorder="1" applyAlignment="1">
      <alignment horizontal="center" vertical="center" wrapText="1"/>
    </xf>
    <xf numFmtId="4" fontId="78" fillId="0" borderId="16" xfId="0" applyNumberFormat="1" applyFont="1" applyBorder="1" applyAlignment="1">
      <alignment horizontal="right" vertical="center" wrapText="1"/>
    </xf>
    <xf numFmtId="0" fontId="2" fillId="0" borderId="0" xfId="1863" applyNumberFormat="1" applyFont="1" applyBorder="1" applyAlignment="1">
      <alignment vertical="center"/>
      <protection/>
    </xf>
    <xf numFmtId="0" fontId="2" fillId="0" borderId="0" xfId="1863" applyNumberFormat="1" applyFont="1" applyBorder="1" applyAlignment="1">
      <alignment vertical="center" wrapText="1"/>
      <protection/>
    </xf>
    <xf numFmtId="0" fontId="74" fillId="0" borderId="28" xfId="0" applyFont="1" applyBorder="1" applyAlignment="1">
      <alignment vertical="center"/>
    </xf>
    <xf numFmtId="213" fontId="54" fillId="0" borderId="28" xfId="1864" applyNumberFormat="1" applyFont="1" applyBorder="1" applyAlignment="1" applyProtection="1">
      <alignment horizontal="center" vertical="center"/>
      <protection hidden="1"/>
    </xf>
    <xf numFmtId="2" fontId="54" fillId="0" borderId="28" xfId="1864" applyNumberFormat="1" applyFont="1" applyBorder="1" applyAlignment="1" applyProtection="1">
      <alignment horizontal="center" vertical="center"/>
      <protection hidden="1"/>
    </xf>
    <xf numFmtId="2" fontId="54" fillId="0" borderId="29" xfId="1864" applyNumberFormat="1" applyFont="1" applyBorder="1" applyAlignment="1" applyProtection="1">
      <alignment horizontal="center" vertical="center"/>
      <protection hidden="1"/>
    </xf>
    <xf numFmtId="2" fontId="0" fillId="0" borderId="0" xfId="0" applyNumberFormat="1" applyAlignment="1">
      <alignment horizontal="center" vertical="center"/>
    </xf>
    <xf numFmtId="10" fontId="0" fillId="0" borderId="0" xfId="0" applyNumberFormat="1" applyFill="1" applyAlignment="1">
      <alignment vertical="center"/>
    </xf>
    <xf numFmtId="10" fontId="77" fillId="0" borderId="16" xfId="2080" applyNumberFormat="1" applyFont="1" applyBorder="1" applyAlignment="1">
      <alignment horizontal="right" vertical="center" wrapText="1"/>
    </xf>
    <xf numFmtId="10" fontId="78" fillId="0" borderId="16" xfId="2080" applyNumberFormat="1" applyFont="1" applyBorder="1" applyAlignment="1">
      <alignment horizontal="right" vertical="center" wrapText="1"/>
    </xf>
    <xf numFmtId="10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 vertical="center" wrapText="1"/>
    </xf>
    <xf numFmtId="10" fontId="2" fillId="0" borderId="0" xfId="2080" applyNumberFormat="1" applyFont="1" applyAlignment="1">
      <alignment horizontal="right" vertical="center" wrapText="1"/>
    </xf>
    <xf numFmtId="10" fontId="2" fillId="0" borderId="0" xfId="0" applyNumberFormat="1" applyFont="1" applyAlignment="1">
      <alignment horizontal="right" vertical="center" wrapText="1"/>
    </xf>
    <xf numFmtId="0" fontId="79" fillId="0" borderId="16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right" vertical="center" wrapText="1"/>
    </xf>
    <xf numFmtId="184" fontId="2" fillId="0" borderId="16" xfId="0" applyNumberFormat="1" applyFont="1" applyBorder="1" applyAlignment="1">
      <alignment horizontal="right" vertical="center" wrapText="1"/>
    </xf>
    <xf numFmtId="0" fontId="77" fillId="0" borderId="16" xfId="0" applyFont="1" applyBorder="1" applyAlignment="1">
      <alignment horizontal="left" vertical="center" wrapText="1"/>
    </xf>
    <xf numFmtId="0" fontId="2" fillId="0" borderId="16" xfId="0" applyNumberFormat="1" applyFont="1" applyBorder="1" applyAlignment="1">
      <alignment horizontal="left" vertical="center"/>
    </xf>
    <xf numFmtId="0" fontId="2" fillId="51" borderId="16" xfId="0" applyFont="1" applyFill="1" applyBorder="1" applyAlignment="1">
      <alignment horizontal="left" vertical="center" wrapText="1"/>
    </xf>
    <xf numFmtId="0" fontId="2" fillId="51" borderId="16" xfId="0" applyFont="1" applyFill="1" applyBorder="1" applyAlignment="1">
      <alignment horizontal="left" vertical="center"/>
    </xf>
    <xf numFmtId="0" fontId="2" fillId="51" borderId="23" xfId="0" applyFont="1" applyFill="1" applyBorder="1" applyAlignment="1">
      <alignment horizontal="left" vertical="center"/>
    </xf>
    <xf numFmtId="0" fontId="2" fillId="51" borderId="24" xfId="0" applyFont="1" applyFill="1" applyBorder="1" applyAlignment="1">
      <alignment horizontal="left" vertical="center"/>
    </xf>
    <xf numFmtId="0" fontId="2" fillId="51" borderId="25" xfId="0" applyFont="1" applyFill="1" applyBorder="1" applyAlignment="1">
      <alignment horizontal="left" vertical="center"/>
    </xf>
    <xf numFmtId="0" fontId="3" fillId="52" borderId="14" xfId="0" applyFont="1" applyFill="1" applyBorder="1" applyAlignment="1">
      <alignment horizontal="center" vertical="center"/>
    </xf>
    <xf numFmtId="0" fontId="21" fillId="52" borderId="16" xfId="0" applyFont="1" applyFill="1" applyBorder="1" applyAlignment="1">
      <alignment horizontal="center" vertical="center" wrapText="1"/>
    </xf>
    <xf numFmtId="0" fontId="2" fillId="53" borderId="16" xfId="0" applyFont="1" applyFill="1" applyBorder="1" applyAlignment="1">
      <alignment horizontal="center" vertical="center"/>
    </xf>
    <xf numFmtId="0" fontId="45" fillId="53" borderId="17" xfId="0" applyFont="1" applyFill="1" applyBorder="1" applyAlignment="1">
      <alignment horizontal="center" vertical="center"/>
    </xf>
    <xf numFmtId="0" fontId="45" fillId="53" borderId="21" xfId="0" applyFont="1" applyFill="1" applyBorder="1" applyAlignment="1">
      <alignment horizontal="center" vertical="center"/>
    </xf>
    <xf numFmtId="0" fontId="45" fillId="53" borderId="22" xfId="0" applyFont="1" applyFill="1" applyBorder="1" applyAlignment="1">
      <alignment horizontal="center" vertical="center"/>
    </xf>
    <xf numFmtId="0" fontId="2" fillId="51" borderId="17" xfId="0" applyNumberFormat="1" applyFont="1" applyFill="1" applyBorder="1" applyAlignment="1">
      <alignment horizontal="left" vertical="center"/>
    </xf>
    <xf numFmtId="0" fontId="2" fillId="51" borderId="21" xfId="0" applyNumberFormat="1" applyFont="1" applyFill="1" applyBorder="1" applyAlignment="1">
      <alignment horizontal="left" vertical="center"/>
    </xf>
    <xf numFmtId="0" fontId="2" fillId="51" borderId="22" xfId="0" applyNumberFormat="1" applyFont="1" applyFill="1" applyBorder="1" applyAlignment="1">
      <alignment horizontal="left" vertical="center"/>
    </xf>
    <xf numFmtId="0" fontId="2" fillId="51" borderId="17" xfId="0" applyFont="1" applyFill="1" applyBorder="1" applyAlignment="1">
      <alignment horizontal="left" vertical="center"/>
    </xf>
    <xf numFmtId="0" fontId="2" fillId="51" borderId="21" xfId="0" applyFont="1" applyFill="1" applyBorder="1" applyAlignment="1">
      <alignment horizontal="left" vertical="center"/>
    </xf>
    <xf numFmtId="0" fontId="2" fillId="51" borderId="22" xfId="0" applyFont="1" applyFill="1" applyBorder="1" applyAlignment="1">
      <alignment horizontal="left" vertical="center"/>
    </xf>
    <xf numFmtId="0" fontId="2" fillId="51" borderId="17" xfId="0" applyFont="1" applyFill="1" applyBorder="1" applyAlignment="1">
      <alignment horizontal="left" vertical="center" wrapText="1"/>
    </xf>
    <xf numFmtId="0" fontId="2" fillId="52" borderId="16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3" fillId="52" borderId="16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/>
    </xf>
    <xf numFmtId="4" fontId="43" fillId="0" borderId="18" xfId="0" applyNumberFormat="1" applyFont="1" applyBorder="1" applyAlignment="1">
      <alignment horizontal="center"/>
    </xf>
    <xf numFmtId="4" fontId="43" fillId="0" borderId="0" xfId="0" applyNumberFormat="1" applyFont="1" applyBorder="1" applyAlignment="1">
      <alignment horizontal="center"/>
    </xf>
    <xf numFmtId="4" fontId="44" fillId="0" borderId="18" xfId="0" applyNumberFormat="1" applyFont="1" applyBorder="1" applyAlignment="1">
      <alignment horizontal="right"/>
    </xf>
    <xf numFmtId="4" fontId="44" fillId="0" borderId="0" xfId="0" applyNumberFormat="1" applyFont="1" applyBorder="1" applyAlignment="1">
      <alignment horizontal="right"/>
    </xf>
    <xf numFmtId="4" fontId="44" fillId="0" borderId="16" xfId="0" applyNumberFormat="1" applyFont="1" applyBorder="1" applyAlignment="1">
      <alignment horizontal="center"/>
    </xf>
    <xf numFmtId="4" fontId="44" fillId="0" borderId="27" xfId="0" applyNumberFormat="1" applyFont="1" applyBorder="1" applyAlignment="1">
      <alignment horizontal="right"/>
    </xf>
    <xf numFmtId="4" fontId="44" fillId="0" borderId="28" xfId="0" applyNumberFormat="1" applyFont="1" applyBorder="1" applyAlignment="1">
      <alignment horizontal="right"/>
    </xf>
    <xf numFmtId="4" fontId="43" fillId="0" borderId="18" xfId="0" applyNumberFormat="1" applyFont="1" applyFill="1" applyBorder="1" applyAlignment="1">
      <alignment horizontal="center"/>
    </xf>
    <xf numFmtId="4" fontId="43" fillId="0" borderId="0" xfId="0" applyNumberFormat="1" applyFont="1" applyFill="1" applyBorder="1" applyAlignment="1">
      <alignment horizontal="center"/>
    </xf>
    <xf numFmtId="4" fontId="44" fillId="49" borderId="16" xfId="0" applyNumberFormat="1" applyFont="1" applyFill="1" applyBorder="1" applyAlignment="1">
      <alignment horizontal="center"/>
    </xf>
    <xf numFmtId="0" fontId="43" fillId="49" borderId="16" xfId="0" applyFont="1" applyFill="1" applyBorder="1" applyAlignment="1">
      <alignment horizontal="center"/>
    </xf>
    <xf numFmtId="0" fontId="43" fillId="0" borderId="16" xfId="0" applyFont="1" applyFill="1" applyBorder="1" applyAlignment="1">
      <alignment horizontal="center"/>
    </xf>
    <xf numFmtId="4" fontId="44" fillId="0" borderId="16" xfId="0" applyNumberFormat="1" applyFont="1" applyFill="1" applyBorder="1" applyAlignment="1">
      <alignment horizontal="center"/>
    </xf>
    <xf numFmtId="0" fontId="44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39" fontId="44" fillId="49" borderId="16" xfId="0" applyNumberFormat="1" applyFont="1" applyFill="1" applyBorder="1" applyAlignment="1">
      <alignment horizontal="center"/>
    </xf>
    <xf numFmtId="0" fontId="44" fillId="49" borderId="16" xfId="0" applyFont="1" applyFill="1" applyBorder="1" applyAlignment="1">
      <alignment horizontal="center"/>
    </xf>
    <xf numFmtId="0" fontId="2" fillId="49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 wrapText="1"/>
    </xf>
    <xf numFmtId="0" fontId="21" fillId="0" borderId="37" xfId="0" applyFont="1" applyBorder="1" applyAlignment="1">
      <alignment horizontal="left" vertical="center" wrapText="1"/>
    </xf>
    <xf numFmtId="0" fontId="78" fillId="0" borderId="37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2" fillId="0" borderId="16" xfId="0" applyNumberFormat="1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1" fillId="52" borderId="17" xfId="0" applyFont="1" applyFill="1" applyBorder="1" applyAlignment="1">
      <alignment horizontal="center" vertical="center" wrapText="1"/>
    </xf>
    <xf numFmtId="0" fontId="21" fillId="52" borderId="21" xfId="0" applyFont="1" applyFill="1" applyBorder="1" applyAlignment="1">
      <alignment horizontal="center" vertical="center" wrapText="1"/>
    </xf>
    <xf numFmtId="0" fontId="21" fillId="52" borderId="22" xfId="0" applyFont="1" applyFill="1" applyBorder="1" applyAlignment="1">
      <alignment horizontal="center" vertical="center" wrapText="1"/>
    </xf>
    <xf numFmtId="213" fontId="54" fillId="0" borderId="0" xfId="1864" applyNumberFormat="1" applyFont="1" applyBorder="1" applyAlignment="1" applyProtection="1">
      <alignment horizontal="center" vertical="center"/>
      <protection hidden="1"/>
    </xf>
    <xf numFmtId="213" fontId="54" fillId="0" borderId="26" xfId="1864" applyNumberFormat="1" applyFont="1" applyBorder="1" applyAlignment="1" applyProtection="1">
      <alignment horizontal="center" vertical="center"/>
      <protection hidden="1"/>
    </xf>
    <xf numFmtId="0" fontId="57" fillId="0" borderId="41" xfId="1864" applyFont="1" applyBorder="1" applyAlignment="1" applyProtection="1">
      <alignment horizontal="left" vertical="center"/>
      <protection hidden="1"/>
    </xf>
    <xf numFmtId="0" fontId="57" fillId="0" borderId="20" xfId="1864" applyFont="1" applyBorder="1" applyAlignment="1" applyProtection="1">
      <alignment horizontal="left" vertical="center"/>
      <protection hidden="1"/>
    </xf>
    <xf numFmtId="0" fontId="57" fillId="0" borderId="20" xfId="1864" applyFont="1" applyBorder="1" applyAlignment="1" applyProtection="1">
      <alignment horizontal="center" vertical="center"/>
      <protection hidden="1"/>
    </xf>
    <xf numFmtId="0" fontId="53" fillId="0" borderId="18" xfId="1864" applyFont="1" applyBorder="1" applyAlignment="1" applyProtection="1">
      <alignment horizontal="center" vertical="center"/>
      <protection hidden="1"/>
    </xf>
    <xf numFmtId="0" fontId="53" fillId="0" borderId="0" xfId="1864" applyFont="1" applyBorder="1" applyAlignment="1" applyProtection="1">
      <alignment horizontal="center" vertical="center"/>
      <protection hidden="1"/>
    </xf>
    <xf numFmtId="2" fontId="54" fillId="0" borderId="0" xfId="1864" applyNumberFormat="1" applyFont="1" applyBorder="1" applyAlignment="1" applyProtection="1">
      <alignment horizontal="center" vertical="center"/>
      <protection hidden="1"/>
    </xf>
    <xf numFmtId="2" fontId="54" fillId="0" borderId="26" xfId="1864" applyNumberFormat="1" applyFont="1" applyBorder="1" applyAlignment="1" applyProtection="1">
      <alignment horizontal="center" vertical="center"/>
      <protection hidden="1"/>
    </xf>
    <xf numFmtId="0" fontId="57" fillId="0" borderId="41" xfId="1864" applyFont="1" applyFill="1" applyBorder="1" applyAlignment="1" applyProtection="1">
      <alignment horizontal="left" vertical="center"/>
      <protection hidden="1"/>
    </xf>
    <xf numFmtId="0" fontId="57" fillId="0" borderId="20" xfId="1864" applyFont="1" applyFill="1" applyBorder="1" applyAlignment="1" applyProtection="1">
      <alignment horizontal="left" vertical="center"/>
      <protection hidden="1"/>
    </xf>
    <xf numFmtId="0" fontId="53" fillId="0" borderId="0" xfId="1864" applyFont="1" applyFill="1" applyBorder="1" applyAlignment="1" applyProtection="1">
      <alignment horizontal="center" vertical="center"/>
      <protection hidden="1"/>
    </xf>
    <xf numFmtId="0" fontId="57" fillId="0" borderId="19" xfId="1864" applyFont="1" applyFill="1" applyBorder="1" applyAlignment="1" applyProtection="1">
      <alignment horizontal="center" vertical="center"/>
      <protection hidden="1"/>
    </xf>
    <xf numFmtId="213" fontId="53" fillId="0" borderId="28" xfId="1864" applyNumberFormat="1" applyFont="1" applyBorder="1" applyAlignment="1" applyProtection="1">
      <alignment horizontal="center" vertical="center"/>
      <protection hidden="1"/>
    </xf>
    <xf numFmtId="213" fontId="53" fillId="0" borderId="29" xfId="1864" applyNumberFormat="1" applyFont="1" applyBorder="1" applyAlignment="1" applyProtection="1">
      <alignment horizontal="center" vertical="center"/>
      <protection hidden="1"/>
    </xf>
    <xf numFmtId="0" fontId="2" fillId="0" borderId="16" xfId="1863" applyNumberFormat="1" applyFont="1" applyBorder="1" applyAlignment="1">
      <alignment horizontal="left" vertical="center"/>
      <protection/>
    </xf>
    <xf numFmtId="0" fontId="2" fillId="0" borderId="16" xfId="1863" applyNumberFormat="1" applyFont="1" applyBorder="1" applyAlignment="1">
      <alignment horizontal="left" vertical="center" wrapText="1"/>
      <protection/>
    </xf>
    <xf numFmtId="0" fontId="2" fillId="0" borderId="16" xfId="1863" applyFont="1" applyBorder="1" applyAlignment="1">
      <alignment vertical="center"/>
      <protection/>
    </xf>
    <xf numFmtId="0" fontId="0" fillId="0" borderId="14" xfId="1863" applyBorder="1" applyAlignment="1">
      <alignment horizontal="left"/>
      <protection/>
    </xf>
    <xf numFmtId="0" fontId="57" fillId="0" borderId="36" xfId="1864" applyFont="1" applyFill="1" applyBorder="1" applyAlignment="1" applyProtection="1">
      <alignment horizontal="left" vertical="center"/>
      <protection hidden="1"/>
    </xf>
    <xf numFmtId="0" fontId="57" fillId="0" borderId="19" xfId="1864" applyFont="1" applyFill="1" applyBorder="1" applyAlignment="1" applyProtection="1">
      <alignment horizontal="left" vertical="center"/>
      <protection hidden="1"/>
    </xf>
    <xf numFmtId="0" fontId="55" fillId="0" borderId="42" xfId="1864" applyFont="1" applyBorder="1" applyAlignment="1" applyProtection="1">
      <alignment horizontal="right" vertical="center"/>
      <protection hidden="1"/>
    </xf>
    <xf numFmtId="0" fontId="55" fillId="0" borderId="31" xfId="1864" applyFont="1" applyBorder="1" applyAlignment="1" applyProtection="1">
      <alignment horizontal="right" vertical="center"/>
      <protection hidden="1"/>
    </xf>
    <xf numFmtId="0" fontId="57" fillId="0" borderId="17" xfId="1955" applyFont="1" applyFill="1" applyBorder="1" applyAlignment="1">
      <alignment horizontal="center" vertical="center"/>
      <protection/>
    </xf>
    <xf numFmtId="0" fontId="57" fillId="0" borderId="21" xfId="1955" applyFont="1" applyFill="1" applyBorder="1" applyAlignment="1">
      <alignment horizontal="center" vertical="center"/>
      <protection/>
    </xf>
    <xf numFmtId="0" fontId="57" fillId="0" borderId="22" xfId="1955" applyFont="1" applyFill="1" applyBorder="1" applyAlignment="1">
      <alignment horizontal="center" vertical="center"/>
      <protection/>
    </xf>
    <xf numFmtId="0" fontId="64" fillId="0" borderId="17" xfId="0" applyFont="1" applyFill="1" applyBorder="1" applyAlignment="1">
      <alignment horizontal="center" vertical="distributed" wrapText="1"/>
    </xf>
    <xf numFmtId="0" fontId="64" fillId="0" borderId="21" xfId="0" applyFont="1" applyFill="1" applyBorder="1" applyAlignment="1">
      <alignment horizontal="center" vertical="distributed" wrapText="1"/>
    </xf>
    <xf numFmtId="0" fontId="64" fillId="0" borderId="22" xfId="0" applyFont="1" applyFill="1" applyBorder="1" applyAlignment="1">
      <alignment horizontal="center" vertical="distributed" wrapText="1"/>
    </xf>
    <xf numFmtId="0" fontId="57" fillId="0" borderId="17" xfId="0" applyFont="1" applyBorder="1" applyAlignment="1">
      <alignment horizontal="left" vertical="center"/>
    </xf>
    <xf numFmtId="0" fontId="57" fillId="0" borderId="21" xfId="0" applyFont="1" applyBorder="1" applyAlignment="1">
      <alignment horizontal="left" vertical="center"/>
    </xf>
    <xf numFmtId="0" fontId="57" fillId="0" borderId="22" xfId="0" applyFont="1" applyBorder="1" applyAlignment="1">
      <alignment horizontal="left" vertical="center"/>
    </xf>
    <xf numFmtId="0" fontId="2" fillId="0" borderId="27" xfId="2050" applyFont="1" applyFill="1" applyBorder="1" applyAlignment="1">
      <alignment horizontal="center"/>
      <protection/>
    </xf>
    <xf numFmtId="0" fontId="2" fillId="0" borderId="28" xfId="2050" applyFont="1" applyFill="1" applyBorder="1" applyAlignment="1">
      <alignment horizontal="center"/>
      <protection/>
    </xf>
    <xf numFmtId="0" fontId="2" fillId="0" borderId="29" xfId="2050" applyFont="1" applyFill="1" applyBorder="1" applyAlignment="1">
      <alignment horizontal="center"/>
      <protection/>
    </xf>
    <xf numFmtId="0" fontId="2" fillId="0" borderId="17" xfId="1863" applyNumberFormat="1" applyFont="1" applyBorder="1" applyAlignment="1">
      <alignment horizontal="left" vertical="center" wrapText="1"/>
      <protection/>
    </xf>
    <xf numFmtId="0" fontId="2" fillId="0" borderId="21" xfId="1863" applyNumberFormat="1" applyFont="1" applyBorder="1" applyAlignment="1">
      <alignment horizontal="left" vertical="center" wrapText="1"/>
      <protection/>
    </xf>
    <xf numFmtId="0" fontId="2" fillId="0" borderId="22" xfId="1863" applyNumberFormat="1" applyFont="1" applyBorder="1" applyAlignment="1">
      <alignment horizontal="left" vertical="center" wrapText="1"/>
      <protection/>
    </xf>
    <xf numFmtId="0" fontId="21" fillId="0" borderId="14" xfId="1863" applyFont="1" applyBorder="1" applyAlignment="1">
      <alignment horizontal="center"/>
      <protection/>
    </xf>
    <xf numFmtId="0" fontId="2" fillId="0" borderId="0" xfId="1863" applyFont="1" applyAlignment="1">
      <alignment horizontal="center"/>
      <protection/>
    </xf>
    <xf numFmtId="0" fontId="2" fillId="0" borderId="17" xfId="2050" applyFont="1" applyFill="1" applyBorder="1" applyAlignment="1">
      <alignment horizontal="center"/>
      <protection/>
    </xf>
    <xf numFmtId="0" fontId="2" fillId="0" borderId="21" xfId="2050" applyFont="1" applyFill="1" applyBorder="1" applyAlignment="1">
      <alignment horizontal="center"/>
      <protection/>
    </xf>
    <xf numFmtId="0" fontId="2" fillId="0" borderId="22" xfId="2050" applyFont="1" applyFill="1" applyBorder="1" applyAlignment="1">
      <alignment horizontal="center"/>
      <protection/>
    </xf>
    <xf numFmtId="0" fontId="2" fillId="0" borderId="17" xfId="2050" applyFont="1" applyBorder="1" applyAlignment="1">
      <alignment horizontal="center"/>
      <protection/>
    </xf>
    <xf numFmtId="0" fontId="2" fillId="0" borderId="21" xfId="2050" applyFont="1" applyBorder="1" applyAlignment="1">
      <alignment horizontal="center"/>
      <protection/>
    </xf>
    <xf numFmtId="0" fontId="2" fillId="0" borderId="22" xfId="2050" applyFont="1" applyBorder="1" applyAlignment="1">
      <alignment horizontal="center"/>
      <protection/>
    </xf>
  </cellXfs>
  <cellStyles count="32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10" xfId="22"/>
    <cellStyle name="20% - Ênfase1 11" xfId="23"/>
    <cellStyle name="20% - Ênfase1 12" xfId="24"/>
    <cellStyle name="20% - Ênfase1 13" xfId="25"/>
    <cellStyle name="20% - Ênfase1 14" xfId="26"/>
    <cellStyle name="20% - Ênfase1 15" xfId="27"/>
    <cellStyle name="20% - Ênfase1 16" xfId="28"/>
    <cellStyle name="20% - Ênfase1 17" xfId="29"/>
    <cellStyle name="20% - Ênfase1 18" xfId="30"/>
    <cellStyle name="20% - Ênfase1 19" xfId="31"/>
    <cellStyle name="20% - Ênfase1 2" xfId="32"/>
    <cellStyle name="20% - Ênfase1 2 10" xfId="33"/>
    <cellStyle name="20% - Ênfase1 2 11" xfId="34"/>
    <cellStyle name="20% - Ênfase1 2 12" xfId="35"/>
    <cellStyle name="20% - Ênfase1 2 13" xfId="36"/>
    <cellStyle name="20% - Ênfase1 2 14" xfId="37"/>
    <cellStyle name="20% - Ênfase1 2 15" xfId="38"/>
    <cellStyle name="20% - Ênfase1 2 16" xfId="39"/>
    <cellStyle name="20% - Ênfase1 2 17" xfId="40"/>
    <cellStyle name="20% - Ênfase1 2 18" xfId="41"/>
    <cellStyle name="20% - Ênfase1 2 19" xfId="42"/>
    <cellStyle name="20% - Ênfase1 2 2" xfId="43"/>
    <cellStyle name="20% - Ênfase1 2 20" xfId="44"/>
    <cellStyle name="20% - Ênfase1 2 21" xfId="45"/>
    <cellStyle name="20% - Ênfase1 2 22" xfId="46"/>
    <cellStyle name="20% - Ênfase1 2 23" xfId="47"/>
    <cellStyle name="20% - Ênfase1 2 24" xfId="48"/>
    <cellStyle name="20% - Ênfase1 2 25" xfId="49"/>
    <cellStyle name="20% - Ênfase1 2 26" xfId="50"/>
    <cellStyle name="20% - Ênfase1 2 27" xfId="51"/>
    <cellStyle name="20% - Ênfase1 2 28" xfId="52"/>
    <cellStyle name="20% - Ênfase1 2 29" xfId="53"/>
    <cellStyle name="20% - Ênfase1 2 3" xfId="54"/>
    <cellStyle name="20% - Ênfase1 2 30" xfId="55"/>
    <cellStyle name="20% - Ênfase1 2 31" xfId="56"/>
    <cellStyle name="20% - Ênfase1 2 32" xfId="57"/>
    <cellStyle name="20% - Ênfase1 2 33" xfId="58"/>
    <cellStyle name="20% - Ênfase1 2 34" xfId="59"/>
    <cellStyle name="20% - Ênfase1 2 35" xfId="60"/>
    <cellStyle name="20% - Ênfase1 2 36" xfId="61"/>
    <cellStyle name="20% - Ênfase1 2 37" xfId="62"/>
    <cellStyle name="20% - Ênfase1 2 38" xfId="63"/>
    <cellStyle name="20% - Ênfase1 2 39" xfId="64"/>
    <cellStyle name="20% - Ênfase1 2 4" xfId="65"/>
    <cellStyle name="20% - Ênfase1 2 40" xfId="66"/>
    <cellStyle name="20% - Ênfase1 2 41" xfId="67"/>
    <cellStyle name="20% - Ênfase1 2 42" xfId="68"/>
    <cellStyle name="20% - Ênfase1 2 43" xfId="69"/>
    <cellStyle name="20% - Ênfase1 2 44" xfId="70"/>
    <cellStyle name="20% - Ênfase1 2 45" xfId="71"/>
    <cellStyle name="20% - Ênfase1 2 46" xfId="72"/>
    <cellStyle name="20% - Ênfase1 2 47" xfId="73"/>
    <cellStyle name="20% - Ênfase1 2 48" xfId="74"/>
    <cellStyle name="20% - Ênfase1 2 49" xfId="75"/>
    <cellStyle name="20% - Ênfase1 2 5" xfId="76"/>
    <cellStyle name="20% - Ênfase1 2 50" xfId="77"/>
    <cellStyle name="20% - Ênfase1 2 51" xfId="78"/>
    <cellStyle name="20% - Ênfase1 2 52" xfId="79"/>
    <cellStyle name="20% - Ênfase1 2 53" xfId="80"/>
    <cellStyle name="20% - Ênfase1 2 54" xfId="81"/>
    <cellStyle name="20% - Ênfase1 2 55" xfId="82"/>
    <cellStyle name="20% - Ênfase1 2 56" xfId="83"/>
    <cellStyle name="20% - Ênfase1 2 57" xfId="84"/>
    <cellStyle name="20% - Ênfase1 2 58" xfId="85"/>
    <cellStyle name="20% - Ênfase1 2 6" xfId="86"/>
    <cellStyle name="20% - Ênfase1 2 7" xfId="87"/>
    <cellStyle name="20% - Ênfase1 2 8" xfId="88"/>
    <cellStyle name="20% - Ênfase1 2 9" xfId="89"/>
    <cellStyle name="20% - Ênfase1 20" xfId="90"/>
    <cellStyle name="20% - Ênfase1 21" xfId="91"/>
    <cellStyle name="20% - Ênfase1 22" xfId="92"/>
    <cellStyle name="20% - Ênfase1 23" xfId="93"/>
    <cellStyle name="20% - Ênfase1 24" xfId="94"/>
    <cellStyle name="20% - Ênfase1 25" xfId="95"/>
    <cellStyle name="20% - Ênfase1 26" xfId="96"/>
    <cellStyle name="20% - Ênfase1 27" xfId="97"/>
    <cellStyle name="20% - Ênfase1 28" xfId="98"/>
    <cellStyle name="20% - Ênfase1 29" xfId="99"/>
    <cellStyle name="20% - Ênfase1 3" xfId="100"/>
    <cellStyle name="20% - Ênfase1 3 2" xfId="101"/>
    <cellStyle name="20% - Ênfase1 3 3" xfId="102"/>
    <cellStyle name="20% - Ênfase1 3 4" xfId="103"/>
    <cellStyle name="20% - Ênfase1 3 5" xfId="104"/>
    <cellStyle name="20% - Ênfase1 3 6" xfId="105"/>
    <cellStyle name="20% - Ênfase1 3 7" xfId="106"/>
    <cellStyle name="20% - Ênfase1 30" xfId="107"/>
    <cellStyle name="20% - Ênfase1 31" xfId="108"/>
    <cellStyle name="20% - Ênfase1 32" xfId="109"/>
    <cellStyle name="20% - Ênfase1 33" xfId="110"/>
    <cellStyle name="20% - Ênfase1 34" xfId="111"/>
    <cellStyle name="20% - Ênfase1 35" xfId="112"/>
    <cellStyle name="20% - Ênfase1 36" xfId="113"/>
    <cellStyle name="20% - Ênfase1 37" xfId="114"/>
    <cellStyle name="20% - Ênfase1 38" xfId="115"/>
    <cellStyle name="20% - Ênfase1 39" xfId="116"/>
    <cellStyle name="20% - Ênfase1 4" xfId="117"/>
    <cellStyle name="20% - Ênfase1 4 2" xfId="118"/>
    <cellStyle name="20% - Ênfase1 40" xfId="119"/>
    <cellStyle name="20% - Ênfase1 41" xfId="120"/>
    <cellStyle name="20% - Ênfase1 42" xfId="121"/>
    <cellStyle name="20% - Ênfase1 43" xfId="122"/>
    <cellStyle name="20% - Ênfase1 44" xfId="123"/>
    <cellStyle name="20% - Ênfase1 45" xfId="124"/>
    <cellStyle name="20% - Ênfase1 46" xfId="125"/>
    <cellStyle name="20% - Ênfase1 47" xfId="126"/>
    <cellStyle name="20% - Ênfase1 48" xfId="127"/>
    <cellStyle name="20% - Ênfase1 49" xfId="128"/>
    <cellStyle name="20% - Ênfase1 5" xfId="129"/>
    <cellStyle name="20% - Ênfase1 5 2" xfId="130"/>
    <cellStyle name="20% - Ênfase1 50" xfId="131"/>
    <cellStyle name="20% - Ênfase1 51" xfId="132"/>
    <cellStyle name="20% - Ênfase1 52" xfId="133"/>
    <cellStyle name="20% - Ênfase1 53" xfId="134"/>
    <cellStyle name="20% - Ênfase1 54" xfId="135"/>
    <cellStyle name="20% - Ênfase1 55" xfId="136"/>
    <cellStyle name="20% - Ênfase1 56" xfId="137"/>
    <cellStyle name="20% - Ênfase1 57" xfId="138"/>
    <cellStyle name="20% - Ênfase1 58" xfId="139"/>
    <cellStyle name="20% - Ênfase1 59" xfId="140"/>
    <cellStyle name="20% - Ênfase1 6" xfId="141"/>
    <cellStyle name="20% - Ênfase1 6 2" xfId="142"/>
    <cellStyle name="20% - Ênfase1 7" xfId="143"/>
    <cellStyle name="20% - Ênfase1 7 2" xfId="144"/>
    <cellStyle name="20% - Ênfase1 8" xfId="145"/>
    <cellStyle name="20% - Ênfase1 8 2" xfId="146"/>
    <cellStyle name="20% - Ênfase1 9" xfId="147"/>
    <cellStyle name="20% - Ênfase1 9 2" xfId="148"/>
    <cellStyle name="20% - Ênfase2" xfId="149"/>
    <cellStyle name="20% - Ênfase2 10" xfId="150"/>
    <cellStyle name="20% - Ênfase2 11" xfId="151"/>
    <cellStyle name="20% - Ênfase2 12" xfId="152"/>
    <cellStyle name="20% - Ênfase2 13" xfId="153"/>
    <cellStyle name="20% - Ênfase2 14" xfId="154"/>
    <cellStyle name="20% - Ênfase2 15" xfId="155"/>
    <cellStyle name="20% - Ênfase2 16" xfId="156"/>
    <cellStyle name="20% - Ênfase2 17" xfId="157"/>
    <cellStyle name="20% - Ênfase2 18" xfId="158"/>
    <cellStyle name="20% - Ênfase2 19" xfId="159"/>
    <cellStyle name="20% - Ênfase2 2" xfId="160"/>
    <cellStyle name="20% - Ênfase2 2 10" xfId="161"/>
    <cellStyle name="20% - Ênfase2 2 11" xfId="162"/>
    <cellStyle name="20% - Ênfase2 2 12" xfId="163"/>
    <cellStyle name="20% - Ênfase2 2 13" xfId="164"/>
    <cellStyle name="20% - Ênfase2 2 14" xfId="165"/>
    <cellStyle name="20% - Ênfase2 2 15" xfId="166"/>
    <cellStyle name="20% - Ênfase2 2 16" xfId="167"/>
    <cellStyle name="20% - Ênfase2 2 17" xfId="168"/>
    <cellStyle name="20% - Ênfase2 2 18" xfId="169"/>
    <cellStyle name="20% - Ênfase2 2 19" xfId="170"/>
    <cellStyle name="20% - Ênfase2 2 2" xfId="171"/>
    <cellStyle name="20% - Ênfase2 2 20" xfId="172"/>
    <cellStyle name="20% - Ênfase2 2 21" xfId="173"/>
    <cellStyle name="20% - Ênfase2 2 22" xfId="174"/>
    <cellStyle name="20% - Ênfase2 2 23" xfId="175"/>
    <cellStyle name="20% - Ênfase2 2 24" xfId="176"/>
    <cellStyle name="20% - Ênfase2 2 25" xfId="177"/>
    <cellStyle name="20% - Ênfase2 2 26" xfId="178"/>
    <cellStyle name="20% - Ênfase2 2 27" xfId="179"/>
    <cellStyle name="20% - Ênfase2 2 28" xfId="180"/>
    <cellStyle name="20% - Ênfase2 2 29" xfId="181"/>
    <cellStyle name="20% - Ênfase2 2 3" xfId="182"/>
    <cellStyle name="20% - Ênfase2 2 30" xfId="183"/>
    <cellStyle name="20% - Ênfase2 2 31" xfId="184"/>
    <cellStyle name="20% - Ênfase2 2 32" xfId="185"/>
    <cellStyle name="20% - Ênfase2 2 33" xfId="186"/>
    <cellStyle name="20% - Ênfase2 2 34" xfId="187"/>
    <cellStyle name="20% - Ênfase2 2 35" xfId="188"/>
    <cellStyle name="20% - Ênfase2 2 36" xfId="189"/>
    <cellStyle name="20% - Ênfase2 2 37" xfId="190"/>
    <cellStyle name="20% - Ênfase2 2 38" xfId="191"/>
    <cellStyle name="20% - Ênfase2 2 39" xfId="192"/>
    <cellStyle name="20% - Ênfase2 2 4" xfId="193"/>
    <cellStyle name="20% - Ênfase2 2 40" xfId="194"/>
    <cellStyle name="20% - Ênfase2 2 41" xfId="195"/>
    <cellStyle name="20% - Ênfase2 2 42" xfId="196"/>
    <cellStyle name="20% - Ênfase2 2 43" xfId="197"/>
    <cellStyle name="20% - Ênfase2 2 44" xfId="198"/>
    <cellStyle name="20% - Ênfase2 2 45" xfId="199"/>
    <cellStyle name="20% - Ênfase2 2 46" xfId="200"/>
    <cellStyle name="20% - Ênfase2 2 47" xfId="201"/>
    <cellStyle name="20% - Ênfase2 2 48" xfId="202"/>
    <cellStyle name="20% - Ênfase2 2 49" xfId="203"/>
    <cellStyle name="20% - Ênfase2 2 5" xfId="204"/>
    <cellStyle name="20% - Ênfase2 2 50" xfId="205"/>
    <cellStyle name="20% - Ênfase2 2 51" xfId="206"/>
    <cellStyle name="20% - Ênfase2 2 52" xfId="207"/>
    <cellStyle name="20% - Ênfase2 2 53" xfId="208"/>
    <cellStyle name="20% - Ênfase2 2 54" xfId="209"/>
    <cellStyle name="20% - Ênfase2 2 55" xfId="210"/>
    <cellStyle name="20% - Ênfase2 2 56" xfId="211"/>
    <cellStyle name="20% - Ênfase2 2 57" xfId="212"/>
    <cellStyle name="20% - Ênfase2 2 58" xfId="213"/>
    <cellStyle name="20% - Ênfase2 2 6" xfId="214"/>
    <cellStyle name="20% - Ênfase2 2 7" xfId="215"/>
    <cellStyle name="20% - Ênfase2 2 8" xfId="216"/>
    <cellStyle name="20% - Ênfase2 2 9" xfId="217"/>
    <cellStyle name="20% - Ênfase2 20" xfId="218"/>
    <cellStyle name="20% - Ênfase2 21" xfId="219"/>
    <cellStyle name="20% - Ênfase2 22" xfId="220"/>
    <cellStyle name="20% - Ênfase2 23" xfId="221"/>
    <cellStyle name="20% - Ênfase2 24" xfId="222"/>
    <cellStyle name="20% - Ênfase2 25" xfId="223"/>
    <cellStyle name="20% - Ênfase2 26" xfId="224"/>
    <cellStyle name="20% - Ênfase2 27" xfId="225"/>
    <cellStyle name="20% - Ênfase2 28" xfId="226"/>
    <cellStyle name="20% - Ênfase2 29" xfId="227"/>
    <cellStyle name="20% - Ênfase2 3" xfId="228"/>
    <cellStyle name="20% - Ênfase2 3 2" xfId="229"/>
    <cellStyle name="20% - Ênfase2 3 3" xfId="230"/>
    <cellStyle name="20% - Ênfase2 3 4" xfId="231"/>
    <cellStyle name="20% - Ênfase2 3 5" xfId="232"/>
    <cellStyle name="20% - Ênfase2 3 6" xfId="233"/>
    <cellStyle name="20% - Ênfase2 3 7" xfId="234"/>
    <cellStyle name="20% - Ênfase2 30" xfId="235"/>
    <cellStyle name="20% - Ênfase2 31" xfId="236"/>
    <cellStyle name="20% - Ênfase2 32" xfId="237"/>
    <cellStyle name="20% - Ênfase2 33" xfId="238"/>
    <cellStyle name="20% - Ênfase2 34" xfId="239"/>
    <cellStyle name="20% - Ênfase2 35" xfId="240"/>
    <cellStyle name="20% - Ênfase2 36" xfId="241"/>
    <cellStyle name="20% - Ênfase2 37" xfId="242"/>
    <cellStyle name="20% - Ênfase2 38" xfId="243"/>
    <cellStyle name="20% - Ênfase2 39" xfId="244"/>
    <cellStyle name="20% - Ênfase2 4" xfId="245"/>
    <cellStyle name="20% - Ênfase2 4 2" xfId="246"/>
    <cellStyle name="20% - Ênfase2 40" xfId="247"/>
    <cellStyle name="20% - Ênfase2 41" xfId="248"/>
    <cellStyle name="20% - Ênfase2 42" xfId="249"/>
    <cellStyle name="20% - Ênfase2 43" xfId="250"/>
    <cellStyle name="20% - Ênfase2 44" xfId="251"/>
    <cellStyle name="20% - Ênfase2 45" xfId="252"/>
    <cellStyle name="20% - Ênfase2 46" xfId="253"/>
    <cellStyle name="20% - Ênfase2 47" xfId="254"/>
    <cellStyle name="20% - Ênfase2 48" xfId="255"/>
    <cellStyle name="20% - Ênfase2 49" xfId="256"/>
    <cellStyle name="20% - Ênfase2 5" xfId="257"/>
    <cellStyle name="20% - Ênfase2 5 2" xfId="258"/>
    <cellStyle name="20% - Ênfase2 50" xfId="259"/>
    <cellStyle name="20% - Ênfase2 51" xfId="260"/>
    <cellStyle name="20% - Ênfase2 52" xfId="261"/>
    <cellStyle name="20% - Ênfase2 53" xfId="262"/>
    <cellStyle name="20% - Ênfase2 54" xfId="263"/>
    <cellStyle name="20% - Ênfase2 55" xfId="264"/>
    <cellStyle name="20% - Ênfase2 56" xfId="265"/>
    <cellStyle name="20% - Ênfase2 57" xfId="266"/>
    <cellStyle name="20% - Ênfase2 58" xfId="267"/>
    <cellStyle name="20% - Ênfase2 59" xfId="268"/>
    <cellStyle name="20% - Ênfase2 6" xfId="269"/>
    <cellStyle name="20% - Ênfase2 6 2" xfId="270"/>
    <cellStyle name="20% - Ênfase2 7" xfId="271"/>
    <cellStyle name="20% - Ênfase2 7 2" xfId="272"/>
    <cellStyle name="20% - Ênfase2 8" xfId="273"/>
    <cellStyle name="20% - Ênfase2 8 2" xfId="274"/>
    <cellStyle name="20% - Ênfase2 9" xfId="275"/>
    <cellStyle name="20% - Ênfase2 9 2" xfId="276"/>
    <cellStyle name="20% - Ênfase3" xfId="277"/>
    <cellStyle name="20% - Ênfase3 10" xfId="278"/>
    <cellStyle name="20% - Ênfase3 11" xfId="279"/>
    <cellStyle name="20% - Ênfase3 12" xfId="280"/>
    <cellStyle name="20% - Ênfase3 13" xfId="281"/>
    <cellStyle name="20% - Ênfase3 14" xfId="282"/>
    <cellStyle name="20% - Ênfase3 15" xfId="283"/>
    <cellStyle name="20% - Ênfase3 16" xfId="284"/>
    <cellStyle name="20% - Ênfase3 17" xfId="285"/>
    <cellStyle name="20% - Ênfase3 18" xfId="286"/>
    <cellStyle name="20% - Ênfase3 19" xfId="287"/>
    <cellStyle name="20% - Ênfase3 2" xfId="288"/>
    <cellStyle name="20% - Ênfase3 2 10" xfId="289"/>
    <cellStyle name="20% - Ênfase3 2 11" xfId="290"/>
    <cellStyle name="20% - Ênfase3 2 12" xfId="291"/>
    <cellStyle name="20% - Ênfase3 2 13" xfId="292"/>
    <cellStyle name="20% - Ênfase3 2 14" xfId="293"/>
    <cellStyle name="20% - Ênfase3 2 15" xfId="294"/>
    <cellStyle name="20% - Ênfase3 2 16" xfId="295"/>
    <cellStyle name="20% - Ênfase3 2 17" xfId="296"/>
    <cellStyle name="20% - Ênfase3 2 18" xfId="297"/>
    <cellStyle name="20% - Ênfase3 2 19" xfId="298"/>
    <cellStyle name="20% - Ênfase3 2 2" xfId="299"/>
    <cellStyle name="20% - Ênfase3 2 20" xfId="300"/>
    <cellStyle name="20% - Ênfase3 2 21" xfId="301"/>
    <cellStyle name="20% - Ênfase3 2 22" xfId="302"/>
    <cellStyle name="20% - Ênfase3 2 23" xfId="303"/>
    <cellStyle name="20% - Ênfase3 2 24" xfId="304"/>
    <cellStyle name="20% - Ênfase3 2 25" xfId="305"/>
    <cellStyle name="20% - Ênfase3 2 26" xfId="306"/>
    <cellStyle name="20% - Ênfase3 2 27" xfId="307"/>
    <cellStyle name="20% - Ênfase3 2 28" xfId="308"/>
    <cellStyle name="20% - Ênfase3 2 29" xfId="309"/>
    <cellStyle name="20% - Ênfase3 2 3" xfId="310"/>
    <cellStyle name="20% - Ênfase3 2 30" xfId="311"/>
    <cellStyle name="20% - Ênfase3 2 31" xfId="312"/>
    <cellStyle name="20% - Ênfase3 2 32" xfId="313"/>
    <cellStyle name="20% - Ênfase3 2 33" xfId="314"/>
    <cellStyle name="20% - Ênfase3 2 34" xfId="315"/>
    <cellStyle name="20% - Ênfase3 2 35" xfId="316"/>
    <cellStyle name="20% - Ênfase3 2 36" xfId="317"/>
    <cellStyle name="20% - Ênfase3 2 37" xfId="318"/>
    <cellStyle name="20% - Ênfase3 2 38" xfId="319"/>
    <cellStyle name="20% - Ênfase3 2 39" xfId="320"/>
    <cellStyle name="20% - Ênfase3 2 4" xfId="321"/>
    <cellStyle name="20% - Ênfase3 2 40" xfId="322"/>
    <cellStyle name="20% - Ênfase3 2 41" xfId="323"/>
    <cellStyle name="20% - Ênfase3 2 42" xfId="324"/>
    <cellStyle name="20% - Ênfase3 2 43" xfId="325"/>
    <cellStyle name="20% - Ênfase3 2 44" xfId="326"/>
    <cellStyle name="20% - Ênfase3 2 45" xfId="327"/>
    <cellStyle name="20% - Ênfase3 2 46" xfId="328"/>
    <cellStyle name="20% - Ênfase3 2 47" xfId="329"/>
    <cellStyle name="20% - Ênfase3 2 48" xfId="330"/>
    <cellStyle name="20% - Ênfase3 2 49" xfId="331"/>
    <cellStyle name="20% - Ênfase3 2 5" xfId="332"/>
    <cellStyle name="20% - Ênfase3 2 50" xfId="333"/>
    <cellStyle name="20% - Ênfase3 2 51" xfId="334"/>
    <cellStyle name="20% - Ênfase3 2 52" xfId="335"/>
    <cellStyle name="20% - Ênfase3 2 53" xfId="336"/>
    <cellStyle name="20% - Ênfase3 2 54" xfId="337"/>
    <cellStyle name="20% - Ênfase3 2 55" xfId="338"/>
    <cellStyle name="20% - Ênfase3 2 56" xfId="339"/>
    <cellStyle name="20% - Ênfase3 2 57" xfId="340"/>
    <cellStyle name="20% - Ênfase3 2 58" xfId="341"/>
    <cellStyle name="20% - Ênfase3 2 6" xfId="342"/>
    <cellStyle name="20% - Ênfase3 2 7" xfId="343"/>
    <cellStyle name="20% - Ênfase3 2 8" xfId="344"/>
    <cellStyle name="20% - Ênfase3 2 9" xfId="345"/>
    <cellStyle name="20% - Ênfase3 20" xfId="346"/>
    <cellStyle name="20% - Ênfase3 21" xfId="347"/>
    <cellStyle name="20% - Ênfase3 22" xfId="348"/>
    <cellStyle name="20% - Ênfase3 23" xfId="349"/>
    <cellStyle name="20% - Ênfase3 24" xfId="350"/>
    <cellStyle name="20% - Ênfase3 25" xfId="351"/>
    <cellStyle name="20% - Ênfase3 26" xfId="352"/>
    <cellStyle name="20% - Ênfase3 27" xfId="353"/>
    <cellStyle name="20% - Ênfase3 28" xfId="354"/>
    <cellStyle name="20% - Ênfase3 29" xfId="355"/>
    <cellStyle name="20% - Ênfase3 3" xfId="356"/>
    <cellStyle name="20% - Ênfase3 3 2" xfId="357"/>
    <cellStyle name="20% - Ênfase3 3 3" xfId="358"/>
    <cellStyle name="20% - Ênfase3 3 4" xfId="359"/>
    <cellStyle name="20% - Ênfase3 3 5" xfId="360"/>
    <cellStyle name="20% - Ênfase3 3 6" xfId="361"/>
    <cellStyle name="20% - Ênfase3 3 7" xfId="362"/>
    <cellStyle name="20% - Ênfase3 30" xfId="363"/>
    <cellStyle name="20% - Ênfase3 31" xfId="364"/>
    <cellStyle name="20% - Ênfase3 32" xfId="365"/>
    <cellStyle name="20% - Ênfase3 33" xfId="366"/>
    <cellStyle name="20% - Ênfase3 34" xfId="367"/>
    <cellStyle name="20% - Ênfase3 35" xfId="368"/>
    <cellStyle name="20% - Ênfase3 36" xfId="369"/>
    <cellStyle name="20% - Ênfase3 37" xfId="370"/>
    <cellStyle name="20% - Ênfase3 38" xfId="371"/>
    <cellStyle name="20% - Ênfase3 39" xfId="372"/>
    <cellStyle name="20% - Ênfase3 4" xfId="373"/>
    <cellStyle name="20% - Ênfase3 4 2" xfId="374"/>
    <cellStyle name="20% - Ênfase3 40" xfId="375"/>
    <cellStyle name="20% - Ênfase3 41" xfId="376"/>
    <cellStyle name="20% - Ênfase3 42" xfId="377"/>
    <cellStyle name="20% - Ênfase3 43" xfId="378"/>
    <cellStyle name="20% - Ênfase3 44" xfId="379"/>
    <cellStyle name="20% - Ênfase3 45" xfId="380"/>
    <cellStyle name="20% - Ênfase3 46" xfId="381"/>
    <cellStyle name="20% - Ênfase3 47" xfId="382"/>
    <cellStyle name="20% - Ênfase3 48" xfId="383"/>
    <cellStyle name="20% - Ênfase3 49" xfId="384"/>
    <cellStyle name="20% - Ênfase3 5" xfId="385"/>
    <cellStyle name="20% - Ênfase3 5 2" xfId="386"/>
    <cellStyle name="20% - Ênfase3 50" xfId="387"/>
    <cellStyle name="20% - Ênfase3 51" xfId="388"/>
    <cellStyle name="20% - Ênfase3 52" xfId="389"/>
    <cellStyle name="20% - Ênfase3 53" xfId="390"/>
    <cellStyle name="20% - Ênfase3 54" xfId="391"/>
    <cellStyle name="20% - Ênfase3 55" xfId="392"/>
    <cellStyle name="20% - Ênfase3 56" xfId="393"/>
    <cellStyle name="20% - Ênfase3 57" xfId="394"/>
    <cellStyle name="20% - Ênfase3 58" xfId="395"/>
    <cellStyle name="20% - Ênfase3 59" xfId="396"/>
    <cellStyle name="20% - Ênfase3 6" xfId="397"/>
    <cellStyle name="20% - Ênfase3 6 2" xfId="398"/>
    <cellStyle name="20% - Ênfase3 7" xfId="399"/>
    <cellStyle name="20% - Ênfase3 7 2" xfId="400"/>
    <cellStyle name="20% - Ênfase3 8" xfId="401"/>
    <cellStyle name="20% - Ênfase3 8 2" xfId="402"/>
    <cellStyle name="20% - Ênfase3 9" xfId="403"/>
    <cellStyle name="20% - Ênfase3 9 2" xfId="404"/>
    <cellStyle name="20% - Ênfase4" xfId="405"/>
    <cellStyle name="20% - Ênfase4 10" xfId="406"/>
    <cellStyle name="20% - Ênfase4 11" xfId="407"/>
    <cellStyle name="20% - Ênfase4 12" xfId="408"/>
    <cellStyle name="20% - Ênfase4 13" xfId="409"/>
    <cellStyle name="20% - Ênfase4 14" xfId="410"/>
    <cellStyle name="20% - Ênfase4 15" xfId="411"/>
    <cellStyle name="20% - Ênfase4 16" xfId="412"/>
    <cellStyle name="20% - Ênfase4 17" xfId="413"/>
    <cellStyle name="20% - Ênfase4 18" xfId="414"/>
    <cellStyle name="20% - Ênfase4 19" xfId="415"/>
    <cellStyle name="20% - Ênfase4 2" xfId="416"/>
    <cellStyle name="20% - Ênfase4 2 10" xfId="417"/>
    <cellStyle name="20% - Ênfase4 2 11" xfId="418"/>
    <cellStyle name="20% - Ênfase4 2 12" xfId="419"/>
    <cellStyle name="20% - Ênfase4 2 13" xfId="420"/>
    <cellStyle name="20% - Ênfase4 2 14" xfId="421"/>
    <cellStyle name="20% - Ênfase4 2 15" xfId="422"/>
    <cellStyle name="20% - Ênfase4 2 16" xfId="423"/>
    <cellStyle name="20% - Ênfase4 2 17" xfId="424"/>
    <cellStyle name="20% - Ênfase4 2 18" xfId="425"/>
    <cellStyle name="20% - Ênfase4 2 19" xfId="426"/>
    <cellStyle name="20% - Ênfase4 2 2" xfId="427"/>
    <cellStyle name="20% - Ênfase4 2 20" xfId="428"/>
    <cellStyle name="20% - Ênfase4 2 21" xfId="429"/>
    <cellStyle name="20% - Ênfase4 2 22" xfId="430"/>
    <cellStyle name="20% - Ênfase4 2 23" xfId="431"/>
    <cellStyle name="20% - Ênfase4 2 24" xfId="432"/>
    <cellStyle name="20% - Ênfase4 2 25" xfId="433"/>
    <cellStyle name="20% - Ênfase4 2 26" xfId="434"/>
    <cellStyle name="20% - Ênfase4 2 27" xfId="435"/>
    <cellStyle name="20% - Ênfase4 2 28" xfId="436"/>
    <cellStyle name="20% - Ênfase4 2 29" xfId="437"/>
    <cellStyle name="20% - Ênfase4 2 3" xfId="438"/>
    <cellStyle name="20% - Ênfase4 2 30" xfId="439"/>
    <cellStyle name="20% - Ênfase4 2 31" xfId="440"/>
    <cellStyle name="20% - Ênfase4 2 32" xfId="441"/>
    <cellStyle name="20% - Ênfase4 2 33" xfId="442"/>
    <cellStyle name="20% - Ênfase4 2 34" xfId="443"/>
    <cellStyle name="20% - Ênfase4 2 35" xfId="444"/>
    <cellStyle name="20% - Ênfase4 2 36" xfId="445"/>
    <cellStyle name="20% - Ênfase4 2 37" xfId="446"/>
    <cellStyle name="20% - Ênfase4 2 38" xfId="447"/>
    <cellStyle name="20% - Ênfase4 2 39" xfId="448"/>
    <cellStyle name="20% - Ênfase4 2 4" xfId="449"/>
    <cellStyle name="20% - Ênfase4 2 40" xfId="450"/>
    <cellStyle name="20% - Ênfase4 2 41" xfId="451"/>
    <cellStyle name="20% - Ênfase4 2 42" xfId="452"/>
    <cellStyle name="20% - Ênfase4 2 43" xfId="453"/>
    <cellStyle name="20% - Ênfase4 2 44" xfId="454"/>
    <cellStyle name="20% - Ênfase4 2 45" xfId="455"/>
    <cellStyle name="20% - Ênfase4 2 46" xfId="456"/>
    <cellStyle name="20% - Ênfase4 2 47" xfId="457"/>
    <cellStyle name="20% - Ênfase4 2 48" xfId="458"/>
    <cellStyle name="20% - Ênfase4 2 49" xfId="459"/>
    <cellStyle name="20% - Ênfase4 2 5" xfId="460"/>
    <cellStyle name="20% - Ênfase4 2 50" xfId="461"/>
    <cellStyle name="20% - Ênfase4 2 51" xfId="462"/>
    <cellStyle name="20% - Ênfase4 2 52" xfId="463"/>
    <cellStyle name="20% - Ênfase4 2 53" xfId="464"/>
    <cellStyle name="20% - Ênfase4 2 54" xfId="465"/>
    <cellStyle name="20% - Ênfase4 2 55" xfId="466"/>
    <cellStyle name="20% - Ênfase4 2 56" xfId="467"/>
    <cellStyle name="20% - Ênfase4 2 57" xfId="468"/>
    <cellStyle name="20% - Ênfase4 2 58" xfId="469"/>
    <cellStyle name="20% - Ênfase4 2 6" xfId="470"/>
    <cellStyle name="20% - Ênfase4 2 7" xfId="471"/>
    <cellStyle name="20% - Ênfase4 2 8" xfId="472"/>
    <cellStyle name="20% - Ênfase4 2 9" xfId="473"/>
    <cellStyle name="20% - Ênfase4 20" xfId="474"/>
    <cellStyle name="20% - Ênfase4 21" xfId="475"/>
    <cellStyle name="20% - Ênfase4 22" xfId="476"/>
    <cellStyle name="20% - Ênfase4 23" xfId="477"/>
    <cellStyle name="20% - Ênfase4 24" xfId="478"/>
    <cellStyle name="20% - Ênfase4 25" xfId="479"/>
    <cellStyle name="20% - Ênfase4 26" xfId="480"/>
    <cellStyle name="20% - Ênfase4 27" xfId="481"/>
    <cellStyle name="20% - Ênfase4 28" xfId="482"/>
    <cellStyle name="20% - Ênfase4 29" xfId="483"/>
    <cellStyle name="20% - Ênfase4 3" xfId="484"/>
    <cellStyle name="20% - Ênfase4 3 2" xfId="485"/>
    <cellStyle name="20% - Ênfase4 3 3" xfId="486"/>
    <cellStyle name="20% - Ênfase4 3 4" xfId="487"/>
    <cellStyle name="20% - Ênfase4 3 5" xfId="488"/>
    <cellStyle name="20% - Ênfase4 3 6" xfId="489"/>
    <cellStyle name="20% - Ênfase4 3 7" xfId="490"/>
    <cellStyle name="20% - Ênfase4 30" xfId="491"/>
    <cellStyle name="20% - Ênfase4 31" xfId="492"/>
    <cellStyle name="20% - Ênfase4 32" xfId="493"/>
    <cellStyle name="20% - Ênfase4 33" xfId="494"/>
    <cellStyle name="20% - Ênfase4 34" xfId="495"/>
    <cellStyle name="20% - Ênfase4 35" xfId="496"/>
    <cellStyle name="20% - Ênfase4 36" xfId="497"/>
    <cellStyle name="20% - Ênfase4 37" xfId="498"/>
    <cellStyle name="20% - Ênfase4 38" xfId="499"/>
    <cellStyle name="20% - Ênfase4 39" xfId="500"/>
    <cellStyle name="20% - Ênfase4 4" xfId="501"/>
    <cellStyle name="20% - Ênfase4 4 2" xfId="502"/>
    <cellStyle name="20% - Ênfase4 40" xfId="503"/>
    <cellStyle name="20% - Ênfase4 41" xfId="504"/>
    <cellStyle name="20% - Ênfase4 42" xfId="505"/>
    <cellStyle name="20% - Ênfase4 43" xfId="506"/>
    <cellStyle name="20% - Ênfase4 44" xfId="507"/>
    <cellStyle name="20% - Ênfase4 45" xfId="508"/>
    <cellStyle name="20% - Ênfase4 46" xfId="509"/>
    <cellStyle name="20% - Ênfase4 47" xfId="510"/>
    <cellStyle name="20% - Ênfase4 48" xfId="511"/>
    <cellStyle name="20% - Ênfase4 49" xfId="512"/>
    <cellStyle name="20% - Ênfase4 5" xfId="513"/>
    <cellStyle name="20% - Ênfase4 5 2" xfId="514"/>
    <cellStyle name="20% - Ênfase4 50" xfId="515"/>
    <cellStyle name="20% - Ênfase4 51" xfId="516"/>
    <cellStyle name="20% - Ênfase4 52" xfId="517"/>
    <cellStyle name="20% - Ênfase4 53" xfId="518"/>
    <cellStyle name="20% - Ênfase4 54" xfId="519"/>
    <cellStyle name="20% - Ênfase4 55" xfId="520"/>
    <cellStyle name="20% - Ênfase4 56" xfId="521"/>
    <cellStyle name="20% - Ênfase4 57" xfId="522"/>
    <cellStyle name="20% - Ênfase4 58" xfId="523"/>
    <cellStyle name="20% - Ênfase4 59" xfId="524"/>
    <cellStyle name="20% - Ênfase4 6" xfId="525"/>
    <cellStyle name="20% - Ênfase4 6 2" xfId="526"/>
    <cellStyle name="20% - Ênfase4 7" xfId="527"/>
    <cellStyle name="20% - Ênfase4 7 2" xfId="528"/>
    <cellStyle name="20% - Ênfase4 8" xfId="529"/>
    <cellStyle name="20% - Ênfase4 8 2" xfId="530"/>
    <cellStyle name="20% - Ênfase4 9" xfId="531"/>
    <cellStyle name="20% - Ênfase4 9 2" xfId="532"/>
    <cellStyle name="20% - Ênfase5" xfId="533"/>
    <cellStyle name="20% - Ênfase5 10" xfId="534"/>
    <cellStyle name="20% - Ênfase5 11" xfId="535"/>
    <cellStyle name="20% - Ênfase5 12" xfId="536"/>
    <cellStyle name="20% - Ênfase5 13" xfId="537"/>
    <cellStyle name="20% - Ênfase5 14" xfId="538"/>
    <cellStyle name="20% - Ênfase5 15" xfId="539"/>
    <cellStyle name="20% - Ênfase5 16" xfId="540"/>
    <cellStyle name="20% - Ênfase5 17" xfId="541"/>
    <cellStyle name="20% - Ênfase5 18" xfId="542"/>
    <cellStyle name="20% - Ênfase5 19" xfId="543"/>
    <cellStyle name="20% - Ênfase5 2" xfId="544"/>
    <cellStyle name="20% - Ênfase5 2 10" xfId="545"/>
    <cellStyle name="20% - Ênfase5 2 11" xfId="546"/>
    <cellStyle name="20% - Ênfase5 2 12" xfId="547"/>
    <cellStyle name="20% - Ênfase5 2 13" xfId="548"/>
    <cellStyle name="20% - Ênfase5 2 14" xfId="549"/>
    <cellStyle name="20% - Ênfase5 2 15" xfId="550"/>
    <cellStyle name="20% - Ênfase5 2 16" xfId="551"/>
    <cellStyle name="20% - Ênfase5 2 17" xfId="552"/>
    <cellStyle name="20% - Ênfase5 2 18" xfId="553"/>
    <cellStyle name="20% - Ênfase5 2 19" xfId="554"/>
    <cellStyle name="20% - Ênfase5 2 2" xfId="555"/>
    <cellStyle name="20% - Ênfase5 2 20" xfId="556"/>
    <cellStyle name="20% - Ênfase5 2 21" xfId="557"/>
    <cellStyle name="20% - Ênfase5 2 22" xfId="558"/>
    <cellStyle name="20% - Ênfase5 2 23" xfId="559"/>
    <cellStyle name="20% - Ênfase5 2 24" xfId="560"/>
    <cellStyle name="20% - Ênfase5 2 25" xfId="561"/>
    <cellStyle name="20% - Ênfase5 2 26" xfId="562"/>
    <cellStyle name="20% - Ênfase5 2 27" xfId="563"/>
    <cellStyle name="20% - Ênfase5 2 28" xfId="564"/>
    <cellStyle name="20% - Ênfase5 2 29" xfId="565"/>
    <cellStyle name="20% - Ênfase5 2 3" xfId="566"/>
    <cellStyle name="20% - Ênfase5 2 30" xfId="567"/>
    <cellStyle name="20% - Ênfase5 2 31" xfId="568"/>
    <cellStyle name="20% - Ênfase5 2 32" xfId="569"/>
    <cellStyle name="20% - Ênfase5 2 33" xfId="570"/>
    <cellStyle name="20% - Ênfase5 2 34" xfId="571"/>
    <cellStyle name="20% - Ênfase5 2 35" xfId="572"/>
    <cellStyle name="20% - Ênfase5 2 36" xfId="573"/>
    <cellStyle name="20% - Ênfase5 2 37" xfId="574"/>
    <cellStyle name="20% - Ênfase5 2 38" xfId="575"/>
    <cellStyle name="20% - Ênfase5 2 39" xfId="576"/>
    <cellStyle name="20% - Ênfase5 2 4" xfId="577"/>
    <cellStyle name="20% - Ênfase5 2 40" xfId="578"/>
    <cellStyle name="20% - Ênfase5 2 41" xfId="579"/>
    <cellStyle name="20% - Ênfase5 2 42" xfId="580"/>
    <cellStyle name="20% - Ênfase5 2 43" xfId="581"/>
    <cellStyle name="20% - Ênfase5 2 44" xfId="582"/>
    <cellStyle name="20% - Ênfase5 2 45" xfId="583"/>
    <cellStyle name="20% - Ênfase5 2 46" xfId="584"/>
    <cellStyle name="20% - Ênfase5 2 47" xfId="585"/>
    <cellStyle name="20% - Ênfase5 2 48" xfId="586"/>
    <cellStyle name="20% - Ênfase5 2 49" xfId="587"/>
    <cellStyle name="20% - Ênfase5 2 5" xfId="588"/>
    <cellStyle name="20% - Ênfase5 2 50" xfId="589"/>
    <cellStyle name="20% - Ênfase5 2 51" xfId="590"/>
    <cellStyle name="20% - Ênfase5 2 52" xfId="591"/>
    <cellStyle name="20% - Ênfase5 2 53" xfId="592"/>
    <cellStyle name="20% - Ênfase5 2 54" xfId="593"/>
    <cellStyle name="20% - Ênfase5 2 55" xfId="594"/>
    <cellStyle name="20% - Ênfase5 2 56" xfId="595"/>
    <cellStyle name="20% - Ênfase5 2 57" xfId="596"/>
    <cellStyle name="20% - Ênfase5 2 58" xfId="597"/>
    <cellStyle name="20% - Ênfase5 2 6" xfId="598"/>
    <cellStyle name="20% - Ênfase5 2 7" xfId="599"/>
    <cellStyle name="20% - Ênfase5 2 8" xfId="600"/>
    <cellStyle name="20% - Ênfase5 2 9" xfId="601"/>
    <cellStyle name="20% - Ênfase5 20" xfId="602"/>
    <cellStyle name="20% - Ênfase5 21" xfId="603"/>
    <cellStyle name="20% - Ênfase5 22" xfId="604"/>
    <cellStyle name="20% - Ênfase5 23" xfId="605"/>
    <cellStyle name="20% - Ênfase5 24" xfId="606"/>
    <cellStyle name="20% - Ênfase5 25" xfId="607"/>
    <cellStyle name="20% - Ênfase5 26" xfId="608"/>
    <cellStyle name="20% - Ênfase5 27" xfId="609"/>
    <cellStyle name="20% - Ênfase5 28" xfId="610"/>
    <cellStyle name="20% - Ênfase5 29" xfId="611"/>
    <cellStyle name="20% - Ênfase5 3" xfId="612"/>
    <cellStyle name="20% - Ênfase5 3 2" xfId="613"/>
    <cellStyle name="20% - Ênfase5 3 3" xfId="614"/>
    <cellStyle name="20% - Ênfase5 3 4" xfId="615"/>
    <cellStyle name="20% - Ênfase5 3 5" xfId="616"/>
    <cellStyle name="20% - Ênfase5 3 6" xfId="617"/>
    <cellStyle name="20% - Ênfase5 30" xfId="618"/>
    <cellStyle name="20% - Ênfase5 31" xfId="619"/>
    <cellStyle name="20% - Ênfase5 32" xfId="620"/>
    <cellStyle name="20% - Ênfase5 33" xfId="621"/>
    <cellStyle name="20% - Ênfase5 34" xfId="622"/>
    <cellStyle name="20% - Ênfase5 35" xfId="623"/>
    <cellStyle name="20% - Ênfase5 36" xfId="624"/>
    <cellStyle name="20% - Ênfase5 37" xfId="625"/>
    <cellStyle name="20% - Ênfase5 38" xfId="626"/>
    <cellStyle name="20% - Ênfase5 39" xfId="627"/>
    <cellStyle name="20% - Ênfase5 4" xfId="628"/>
    <cellStyle name="20% - Ênfase5 40" xfId="629"/>
    <cellStyle name="20% - Ênfase5 41" xfId="630"/>
    <cellStyle name="20% - Ênfase5 42" xfId="631"/>
    <cellStyle name="20% - Ênfase5 43" xfId="632"/>
    <cellStyle name="20% - Ênfase5 44" xfId="633"/>
    <cellStyle name="20% - Ênfase5 45" xfId="634"/>
    <cellStyle name="20% - Ênfase5 46" xfId="635"/>
    <cellStyle name="20% - Ênfase5 47" xfId="636"/>
    <cellStyle name="20% - Ênfase5 48" xfId="637"/>
    <cellStyle name="20% - Ênfase5 49" xfId="638"/>
    <cellStyle name="20% - Ênfase5 5" xfId="639"/>
    <cellStyle name="20% - Ênfase5 50" xfId="640"/>
    <cellStyle name="20% - Ênfase5 51" xfId="641"/>
    <cellStyle name="20% - Ênfase5 52" xfId="642"/>
    <cellStyle name="20% - Ênfase5 53" xfId="643"/>
    <cellStyle name="20% - Ênfase5 54" xfId="644"/>
    <cellStyle name="20% - Ênfase5 55" xfId="645"/>
    <cellStyle name="20% - Ênfase5 56" xfId="646"/>
    <cellStyle name="20% - Ênfase5 57" xfId="647"/>
    <cellStyle name="20% - Ênfase5 58" xfId="648"/>
    <cellStyle name="20% - Ênfase5 59" xfId="649"/>
    <cellStyle name="20% - Ênfase5 6" xfId="650"/>
    <cellStyle name="20% - Ênfase5 7" xfId="651"/>
    <cellStyle name="20% - Ênfase5 8" xfId="652"/>
    <cellStyle name="20% - Ênfase5 9" xfId="653"/>
    <cellStyle name="20% - Ênfase6" xfId="654"/>
    <cellStyle name="20% - Ênfase6 10" xfId="655"/>
    <cellStyle name="20% - Ênfase6 11" xfId="656"/>
    <cellStyle name="20% - Ênfase6 12" xfId="657"/>
    <cellStyle name="20% - Ênfase6 13" xfId="658"/>
    <cellStyle name="20% - Ênfase6 14" xfId="659"/>
    <cellStyle name="20% - Ênfase6 15" xfId="660"/>
    <cellStyle name="20% - Ênfase6 16" xfId="661"/>
    <cellStyle name="20% - Ênfase6 17" xfId="662"/>
    <cellStyle name="20% - Ênfase6 18" xfId="663"/>
    <cellStyle name="20% - Ênfase6 19" xfId="664"/>
    <cellStyle name="20% - Ênfase6 2" xfId="665"/>
    <cellStyle name="20% - Ênfase6 2 10" xfId="666"/>
    <cellStyle name="20% - Ênfase6 2 11" xfId="667"/>
    <cellStyle name="20% - Ênfase6 2 12" xfId="668"/>
    <cellStyle name="20% - Ênfase6 2 13" xfId="669"/>
    <cellStyle name="20% - Ênfase6 2 14" xfId="670"/>
    <cellStyle name="20% - Ênfase6 2 15" xfId="671"/>
    <cellStyle name="20% - Ênfase6 2 16" xfId="672"/>
    <cellStyle name="20% - Ênfase6 2 17" xfId="673"/>
    <cellStyle name="20% - Ênfase6 2 18" xfId="674"/>
    <cellStyle name="20% - Ênfase6 2 19" xfId="675"/>
    <cellStyle name="20% - Ênfase6 2 2" xfId="676"/>
    <cellStyle name="20% - Ênfase6 2 20" xfId="677"/>
    <cellStyle name="20% - Ênfase6 2 21" xfId="678"/>
    <cellStyle name="20% - Ênfase6 2 22" xfId="679"/>
    <cellStyle name="20% - Ênfase6 2 23" xfId="680"/>
    <cellStyle name="20% - Ênfase6 2 24" xfId="681"/>
    <cellStyle name="20% - Ênfase6 2 25" xfId="682"/>
    <cellStyle name="20% - Ênfase6 2 26" xfId="683"/>
    <cellStyle name="20% - Ênfase6 2 27" xfId="684"/>
    <cellStyle name="20% - Ênfase6 2 28" xfId="685"/>
    <cellStyle name="20% - Ênfase6 2 29" xfId="686"/>
    <cellStyle name="20% - Ênfase6 2 3" xfId="687"/>
    <cellStyle name="20% - Ênfase6 2 30" xfId="688"/>
    <cellStyle name="20% - Ênfase6 2 31" xfId="689"/>
    <cellStyle name="20% - Ênfase6 2 32" xfId="690"/>
    <cellStyle name="20% - Ênfase6 2 33" xfId="691"/>
    <cellStyle name="20% - Ênfase6 2 34" xfId="692"/>
    <cellStyle name="20% - Ênfase6 2 35" xfId="693"/>
    <cellStyle name="20% - Ênfase6 2 36" xfId="694"/>
    <cellStyle name="20% - Ênfase6 2 37" xfId="695"/>
    <cellStyle name="20% - Ênfase6 2 38" xfId="696"/>
    <cellStyle name="20% - Ênfase6 2 39" xfId="697"/>
    <cellStyle name="20% - Ênfase6 2 4" xfId="698"/>
    <cellStyle name="20% - Ênfase6 2 40" xfId="699"/>
    <cellStyle name="20% - Ênfase6 2 41" xfId="700"/>
    <cellStyle name="20% - Ênfase6 2 42" xfId="701"/>
    <cellStyle name="20% - Ênfase6 2 43" xfId="702"/>
    <cellStyle name="20% - Ênfase6 2 44" xfId="703"/>
    <cellStyle name="20% - Ênfase6 2 45" xfId="704"/>
    <cellStyle name="20% - Ênfase6 2 46" xfId="705"/>
    <cellStyle name="20% - Ênfase6 2 47" xfId="706"/>
    <cellStyle name="20% - Ênfase6 2 48" xfId="707"/>
    <cellStyle name="20% - Ênfase6 2 49" xfId="708"/>
    <cellStyle name="20% - Ênfase6 2 5" xfId="709"/>
    <cellStyle name="20% - Ênfase6 2 50" xfId="710"/>
    <cellStyle name="20% - Ênfase6 2 51" xfId="711"/>
    <cellStyle name="20% - Ênfase6 2 52" xfId="712"/>
    <cellStyle name="20% - Ênfase6 2 53" xfId="713"/>
    <cellStyle name="20% - Ênfase6 2 54" xfId="714"/>
    <cellStyle name="20% - Ênfase6 2 55" xfId="715"/>
    <cellStyle name="20% - Ênfase6 2 56" xfId="716"/>
    <cellStyle name="20% - Ênfase6 2 57" xfId="717"/>
    <cellStyle name="20% - Ênfase6 2 58" xfId="718"/>
    <cellStyle name="20% - Ênfase6 2 6" xfId="719"/>
    <cellStyle name="20% - Ênfase6 2 7" xfId="720"/>
    <cellStyle name="20% - Ênfase6 2 8" xfId="721"/>
    <cellStyle name="20% - Ênfase6 2 9" xfId="722"/>
    <cellStyle name="20% - Ênfase6 20" xfId="723"/>
    <cellStyle name="20% - Ênfase6 21" xfId="724"/>
    <cellStyle name="20% - Ênfase6 22" xfId="725"/>
    <cellStyle name="20% - Ênfase6 23" xfId="726"/>
    <cellStyle name="20% - Ênfase6 24" xfId="727"/>
    <cellStyle name="20% - Ênfase6 25" xfId="728"/>
    <cellStyle name="20% - Ênfase6 26" xfId="729"/>
    <cellStyle name="20% - Ênfase6 27" xfId="730"/>
    <cellStyle name="20% - Ênfase6 28" xfId="731"/>
    <cellStyle name="20% - Ênfase6 29" xfId="732"/>
    <cellStyle name="20% - Ênfase6 3" xfId="733"/>
    <cellStyle name="20% - Ênfase6 3 2" xfId="734"/>
    <cellStyle name="20% - Ênfase6 3 3" xfId="735"/>
    <cellStyle name="20% - Ênfase6 3 4" xfId="736"/>
    <cellStyle name="20% - Ênfase6 3 5" xfId="737"/>
    <cellStyle name="20% - Ênfase6 3 6" xfId="738"/>
    <cellStyle name="20% - Ênfase6 30" xfId="739"/>
    <cellStyle name="20% - Ênfase6 31" xfId="740"/>
    <cellStyle name="20% - Ênfase6 32" xfId="741"/>
    <cellStyle name="20% - Ênfase6 33" xfId="742"/>
    <cellStyle name="20% - Ênfase6 34" xfId="743"/>
    <cellStyle name="20% - Ênfase6 35" xfId="744"/>
    <cellStyle name="20% - Ênfase6 36" xfId="745"/>
    <cellStyle name="20% - Ênfase6 37" xfId="746"/>
    <cellStyle name="20% - Ênfase6 38" xfId="747"/>
    <cellStyle name="20% - Ênfase6 39" xfId="748"/>
    <cellStyle name="20% - Ênfase6 4" xfId="749"/>
    <cellStyle name="20% - Ênfase6 40" xfId="750"/>
    <cellStyle name="20% - Ênfase6 41" xfId="751"/>
    <cellStyle name="20% - Ênfase6 42" xfId="752"/>
    <cellStyle name="20% - Ênfase6 43" xfId="753"/>
    <cellStyle name="20% - Ênfase6 44" xfId="754"/>
    <cellStyle name="20% - Ênfase6 45" xfId="755"/>
    <cellStyle name="20% - Ênfase6 46" xfId="756"/>
    <cellStyle name="20% - Ênfase6 47" xfId="757"/>
    <cellStyle name="20% - Ênfase6 48" xfId="758"/>
    <cellStyle name="20% - Ênfase6 49" xfId="759"/>
    <cellStyle name="20% - Ênfase6 5" xfId="760"/>
    <cellStyle name="20% - Ênfase6 50" xfId="761"/>
    <cellStyle name="20% - Ênfase6 51" xfId="762"/>
    <cellStyle name="20% - Ênfase6 52" xfId="763"/>
    <cellStyle name="20% - Ênfase6 53" xfId="764"/>
    <cellStyle name="20% - Ênfase6 54" xfId="765"/>
    <cellStyle name="20% - Ênfase6 55" xfId="766"/>
    <cellStyle name="20% - Ênfase6 56" xfId="767"/>
    <cellStyle name="20% - Ênfase6 57" xfId="768"/>
    <cellStyle name="20% - Ênfase6 58" xfId="769"/>
    <cellStyle name="20% - Ênfase6 59" xfId="770"/>
    <cellStyle name="20% - Ênfase6 6" xfId="771"/>
    <cellStyle name="20% - Ênfase6 7" xfId="772"/>
    <cellStyle name="20% - Ênfase6 8" xfId="773"/>
    <cellStyle name="20% - Ênfase6 9" xfId="774"/>
    <cellStyle name="40% - Accent1" xfId="775"/>
    <cellStyle name="40% - Accent2" xfId="776"/>
    <cellStyle name="40% - Accent3" xfId="777"/>
    <cellStyle name="40% - Accent4" xfId="778"/>
    <cellStyle name="40% - Accent5" xfId="779"/>
    <cellStyle name="40% - Accent6" xfId="780"/>
    <cellStyle name="40% - Ênfase1" xfId="781"/>
    <cellStyle name="40% - Ênfase1 10" xfId="782"/>
    <cellStyle name="40% - Ênfase1 11" xfId="783"/>
    <cellStyle name="40% - Ênfase1 12" xfId="784"/>
    <cellStyle name="40% - Ênfase1 13" xfId="785"/>
    <cellStyle name="40% - Ênfase1 14" xfId="786"/>
    <cellStyle name="40% - Ênfase1 15" xfId="787"/>
    <cellStyle name="40% - Ênfase1 16" xfId="788"/>
    <cellStyle name="40% - Ênfase1 17" xfId="789"/>
    <cellStyle name="40% - Ênfase1 18" xfId="790"/>
    <cellStyle name="40% - Ênfase1 19" xfId="791"/>
    <cellStyle name="40% - Ênfase1 2" xfId="792"/>
    <cellStyle name="40% - Ênfase1 2 10" xfId="793"/>
    <cellStyle name="40% - Ênfase1 2 11" xfId="794"/>
    <cellStyle name="40% - Ênfase1 2 12" xfId="795"/>
    <cellStyle name="40% - Ênfase1 2 13" xfId="796"/>
    <cellStyle name="40% - Ênfase1 2 14" xfId="797"/>
    <cellStyle name="40% - Ênfase1 2 15" xfId="798"/>
    <cellStyle name="40% - Ênfase1 2 16" xfId="799"/>
    <cellStyle name="40% - Ênfase1 2 17" xfId="800"/>
    <cellStyle name="40% - Ênfase1 2 18" xfId="801"/>
    <cellStyle name="40% - Ênfase1 2 19" xfId="802"/>
    <cellStyle name="40% - Ênfase1 2 2" xfId="803"/>
    <cellStyle name="40% - Ênfase1 2 20" xfId="804"/>
    <cellStyle name="40% - Ênfase1 2 21" xfId="805"/>
    <cellStyle name="40% - Ênfase1 2 22" xfId="806"/>
    <cellStyle name="40% - Ênfase1 2 23" xfId="807"/>
    <cellStyle name="40% - Ênfase1 2 24" xfId="808"/>
    <cellStyle name="40% - Ênfase1 2 25" xfId="809"/>
    <cellStyle name="40% - Ênfase1 2 26" xfId="810"/>
    <cellStyle name="40% - Ênfase1 2 27" xfId="811"/>
    <cellStyle name="40% - Ênfase1 2 28" xfId="812"/>
    <cellStyle name="40% - Ênfase1 2 29" xfId="813"/>
    <cellStyle name="40% - Ênfase1 2 3" xfId="814"/>
    <cellStyle name="40% - Ênfase1 2 30" xfId="815"/>
    <cellStyle name="40% - Ênfase1 2 31" xfId="816"/>
    <cellStyle name="40% - Ênfase1 2 32" xfId="817"/>
    <cellStyle name="40% - Ênfase1 2 33" xfId="818"/>
    <cellStyle name="40% - Ênfase1 2 34" xfId="819"/>
    <cellStyle name="40% - Ênfase1 2 35" xfId="820"/>
    <cellStyle name="40% - Ênfase1 2 36" xfId="821"/>
    <cellStyle name="40% - Ênfase1 2 37" xfId="822"/>
    <cellStyle name="40% - Ênfase1 2 38" xfId="823"/>
    <cellStyle name="40% - Ênfase1 2 39" xfId="824"/>
    <cellStyle name="40% - Ênfase1 2 4" xfId="825"/>
    <cellStyle name="40% - Ênfase1 2 40" xfId="826"/>
    <cellStyle name="40% - Ênfase1 2 41" xfId="827"/>
    <cellStyle name="40% - Ênfase1 2 42" xfId="828"/>
    <cellStyle name="40% - Ênfase1 2 43" xfId="829"/>
    <cellStyle name="40% - Ênfase1 2 44" xfId="830"/>
    <cellStyle name="40% - Ênfase1 2 45" xfId="831"/>
    <cellStyle name="40% - Ênfase1 2 46" xfId="832"/>
    <cellStyle name="40% - Ênfase1 2 47" xfId="833"/>
    <cellStyle name="40% - Ênfase1 2 48" xfId="834"/>
    <cellStyle name="40% - Ênfase1 2 49" xfId="835"/>
    <cellStyle name="40% - Ênfase1 2 5" xfId="836"/>
    <cellStyle name="40% - Ênfase1 2 50" xfId="837"/>
    <cellStyle name="40% - Ênfase1 2 51" xfId="838"/>
    <cellStyle name="40% - Ênfase1 2 52" xfId="839"/>
    <cellStyle name="40% - Ênfase1 2 53" xfId="840"/>
    <cellStyle name="40% - Ênfase1 2 54" xfId="841"/>
    <cellStyle name="40% - Ênfase1 2 55" xfId="842"/>
    <cellStyle name="40% - Ênfase1 2 56" xfId="843"/>
    <cellStyle name="40% - Ênfase1 2 57" xfId="844"/>
    <cellStyle name="40% - Ênfase1 2 58" xfId="845"/>
    <cellStyle name="40% - Ênfase1 2 6" xfId="846"/>
    <cellStyle name="40% - Ênfase1 2 7" xfId="847"/>
    <cellStyle name="40% - Ênfase1 2 8" xfId="848"/>
    <cellStyle name="40% - Ênfase1 2 9" xfId="849"/>
    <cellStyle name="40% - Ênfase1 20" xfId="850"/>
    <cellStyle name="40% - Ênfase1 21" xfId="851"/>
    <cellStyle name="40% - Ênfase1 22" xfId="852"/>
    <cellStyle name="40% - Ênfase1 23" xfId="853"/>
    <cellStyle name="40% - Ênfase1 24" xfId="854"/>
    <cellStyle name="40% - Ênfase1 25" xfId="855"/>
    <cellStyle name="40% - Ênfase1 26" xfId="856"/>
    <cellStyle name="40% - Ênfase1 27" xfId="857"/>
    <cellStyle name="40% - Ênfase1 28" xfId="858"/>
    <cellStyle name="40% - Ênfase1 29" xfId="859"/>
    <cellStyle name="40% - Ênfase1 3" xfId="860"/>
    <cellStyle name="40% - Ênfase1 3 2" xfId="861"/>
    <cellStyle name="40% - Ênfase1 3 3" xfId="862"/>
    <cellStyle name="40% - Ênfase1 3 4" xfId="863"/>
    <cellStyle name="40% - Ênfase1 3 5" xfId="864"/>
    <cellStyle name="40% - Ênfase1 3 6" xfId="865"/>
    <cellStyle name="40% - Ênfase1 3 7" xfId="866"/>
    <cellStyle name="40% - Ênfase1 30" xfId="867"/>
    <cellStyle name="40% - Ênfase1 31" xfId="868"/>
    <cellStyle name="40% - Ênfase1 32" xfId="869"/>
    <cellStyle name="40% - Ênfase1 33" xfId="870"/>
    <cellStyle name="40% - Ênfase1 34" xfId="871"/>
    <cellStyle name="40% - Ênfase1 35" xfId="872"/>
    <cellStyle name="40% - Ênfase1 36" xfId="873"/>
    <cellStyle name="40% - Ênfase1 37" xfId="874"/>
    <cellStyle name="40% - Ênfase1 38" xfId="875"/>
    <cellStyle name="40% - Ênfase1 39" xfId="876"/>
    <cellStyle name="40% - Ênfase1 4" xfId="877"/>
    <cellStyle name="40% - Ênfase1 4 2" xfId="878"/>
    <cellStyle name="40% - Ênfase1 40" xfId="879"/>
    <cellStyle name="40% - Ênfase1 41" xfId="880"/>
    <cellStyle name="40% - Ênfase1 42" xfId="881"/>
    <cellStyle name="40% - Ênfase1 43" xfId="882"/>
    <cellStyle name="40% - Ênfase1 44" xfId="883"/>
    <cellStyle name="40% - Ênfase1 45" xfId="884"/>
    <cellStyle name="40% - Ênfase1 46" xfId="885"/>
    <cellStyle name="40% - Ênfase1 47" xfId="886"/>
    <cellStyle name="40% - Ênfase1 48" xfId="887"/>
    <cellStyle name="40% - Ênfase1 49" xfId="888"/>
    <cellStyle name="40% - Ênfase1 5" xfId="889"/>
    <cellStyle name="40% - Ênfase1 5 2" xfId="890"/>
    <cellStyle name="40% - Ênfase1 50" xfId="891"/>
    <cellStyle name="40% - Ênfase1 51" xfId="892"/>
    <cellStyle name="40% - Ênfase1 52" xfId="893"/>
    <cellStyle name="40% - Ênfase1 53" xfId="894"/>
    <cellStyle name="40% - Ênfase1 54" xfId="895"/>
    <cellStyle name="40% - Ênfase1 55" xfId="896"/>
    <cellStyle name="40% - Ênfase1 56" xfId="897"/>
    <cellStyle name="40% - Ênfase1 57" xfId="898"/>
    <cellStyle name="40% - Ênfase1 58" xfId="899"/>
    <cellStyle name="40% - Ênfase1 59" xfId="900"/>
    <cellStyle name="40% - Ênfase1 6" xfId="901"/>
    <cellStyle name="40% - Ênfase1 6 2" xfId="902"/>
    <cellStyle name="40% - Ênfase1 7" xfId="903"/>
    <cellStyle name="40% - Ênfase1 7 2" xfId="904"/>
    <cellStyle name="40% - Ênfase1 8" xfId="905"/>
    <cellStyle name="40% - Ênfase1 8 2" xfId="906"/>
    <cellStyle name="40% - Ênfase1 9" xfId="907"/>
    <cellStyle name="40% - Ênfase1 9 2" xfId="908"/>
    <cellStyle name="40% - Ênfase2" xfId="909"/>
    <cellStyle name="40% - Ênfase2 10" xfId="910"/>
    <cellStyle name="40% - Ênfase2 11" xfId="911"/>
    <cellStyle name="40% - Ênfase2 12" xfId="912"/>
    <cellStyle name="40% - Ênfase2 13" xfId="913"/>
    <cellStyle name="40% - Ênfase2 14" xfId="914"/>
    <cellStyle name="40% - Ênfase2 15" xfId="915"/>
    <cellStyle name="40% - Ênfase2 16" xfId="916"/>
    <cellStyle name="40% - Ênfase2 17" xfId="917"/>
    <cellStyle name="40% - Ênfase2 18" xfId="918"/>
    <cellStyle name="40% - Ênfase2 19" xfId="919"/>
    <cellStyle name="40% - Ênfase2 2" xfId="920"/>
    <cellStyle name="40% - Ênfase2 2 10" xfId="921"/>
    <cellStyle name="40% - Ênfase2 2 11" xfId="922"/>
    <cellStyle name="40% - Ênfase2 2 12" xfId="923"/>
    <cellStyle name="40% - Ênfase2 2 13" xfId="924"/>
    <cellStyle name="40% - Ênfase2 2 14" xfId="925"/>
    <cellStyle name="40% - Ênfase2 2 15" xfId="926"/>
    <cellStyle name="40% - Ênfase2 2 16" xfId="927"/>
    <cellStyle name="40% - Ênfase2 2 17" xfId="928"/>
    <cellStyle name="40% - Ênfase2 2 18" xfId="929"/>
    <cellStyle name="40% - Ênfase2 2 19" xfId="930"/>
    <cellStyle name="40% - Ênfase2 2 2" xfId="931"/>
    <cellStyle name="40% - Ênfase2 2 20" xfId="932"/>
    <cellStyle name="40% - Ênfase2 2 21" xfId="933"/>
    <cellStyle name="40% - Ênfase2 2 22" xfId="934"/>
    <cellStyle name="40% - Ênfase2 2 23" xfId="935"/>
    <cellStyle name="40% - Ênfase2 2 24" xfId="936"/>
    <cellStyle name="40% - Ênfase2 2 25" xfId="937"/>
    <cellStyle name="40% - Ênfase2 2 26" xfId="938"/>
    <cellStyle name="40% - Ênfase2 2 27" xfId="939"/>
    <cellStyle name="40% - Ênfase2 2 28" xfId="940"/>
    <cellStyle name="40% - Ênfase2 2 29" xfId="941"/>
    <cellStyle name="40% - Ênfase2 2 3" xfId="942"/>
    <cellStyle name="40% - Ênfase2 2 30" xfId="943"/>
    <cellStyle name="40% - Ênfase2 2 31" xfId="944"/>
    <cellStyle name="40% - Ênfase2 2 32" xfId="945"/>
    <cellStyle name="40% - Ênfase2 2 33" xfId="946"/>
    <cellStyle name="40% - Ênfase2 2 34" xfId="947"/>
    <cellStyle name="40% - Ênfase2 2 35" xfId="948"/>
    <cellStyle name="40% - Ênfase2 2 36" xfId="949"/>
    <cellStyle name="40% - Ênfase2 2 37" xfId="950"/>
    <cellStyle name="40% - Ênfase2 2 38" xfId="951"/>
    <cellStyle name="40% - Ênfase2 2 39" xfId="952"/>
    <cellStyle name="40% - Ênfase2 2 4" xfId="953"/>
    <cellStyle name="40% - Ênfase2 2 40" xfId="954"/>
    <cellStyle name="40% - Ênfase2 2 41" xfId="955"/>
    <cellStyle name="40% - Ênfase2 2 42" xfId="956"/>
    <cellStyle name="40% - Ênfase2 2 43" xfId="957"/>
    <cellStyle name="40% - Ênfase2 2 44" xfId="958"/>
    <cellStyle name="40% - Ênfase2 2 45" xfId="959"/>
    <cellStyle name="40% - Ênfase2 2 46" xfId="960"/>
    <cellStyle name="40% - Ênfase2 2 47" xfId="961"/>
    <cellStyle name="40% - Ênfase2 2 48" xfId="962"/>
    <cellStyle name="40% - Ênfase2 2 49" xfId="963"/>
    <cellStyle name="40% - Ênfase2 2 5" xfId="964"/>
    <cellStyle name="40% - Ênfase2 2 50" xfId="965"/>
    <cellStyle name="40% - Ênfase2 2 51" xfId="966"/>
    <cellStyle name="40% - Ênfase2 2 52" xfId="967"/>
    <cellStyle name="40% - Ênfase2 2 53" xfId="968"/>
    <cellStyle name="40% - Ênfase2 2 54" xfId="969"/>
    <cellStyle name="40% - Ênfase2 2 55" xfId="970"/>
    <cellStyle name="40% - Ênfase2 2 56" xfId="971"/>
    <cellStyle name="40% - Ênfase2 2 57" xfId="972"/>
    <cellStyle name="40% - Ênfase2 2 58" xfId="973"/>
    <cellStyle name="40% - Ênfase2 2 6" xfId="974"/>
    <cellStyle name="40% - Ênfase2 2 7" xfId="975"/>
    <cellStyle name="40% - Ênfase2 2 8" xfId="976"/>
    <cellStyle name="40% - Ênfase2 2 9" xfId="977"/>
    <cellStyle name="40% - Ênfase2 20" xfId="978"/>
    <cellStyle name="40% - Ênfase2 21" xfId="979"/>
    <cellStyle name="40% - Ênfase2 22" xfId="980"/>
    <cellStyle name="40% - Ênfase2 23" xfId="981"/>
    <cellStyle name="40% - Ênfase2 24" xfId="982"/>
    <cellStyle name="40% - Ênfase2 25" xfId="983"/>
    <cellStyle name="40% - Ênfase2 26" xfId="984"/>
    <cellStyle name="40% - Ênfase2 27" xfId="985"/>
    <cellStyle name="40% - Ênfase2 28" xfId="986"/>
    <cellStyle name="40% - Ênfase2 29" xfId="987"/>
    <cellStyle name="40% - Ênfase2 3" xfId="988"/>
    <cellStyle name="40% - Ênfase2 3 2" xfId="989"/>
    <cellStyle name="40% - Ênfase2 3 3" xfId="990"/>
    <cellStyle name="40% - Ênfase2 3 4" xfId="991"/>
    <cellStyle name="40% - Ênfase2 3 5" xfId="992"/>
    <cellStyle name="40% - Ênfase2 3 6" xfId="993"/>
    <cellStyle name="40% - Ênfase2 30" xfId="994"/>
    <cellStyle name="40% - Ênfase2 31" xfId="995"/>
    <cellStyle name="40% - Ênfase2 32" xfId="996"/>
    <cellStyle name="40% - Ênfase2 33" xfId="997"/>
    <cellStyle name="40% - Ênfase2 34" xfId="998"/>
    <cellStyle name="40% - Ênfase2 35" xfId="999"/>
    <cellStyle name="40% - Ênfase2 36" xfId="1000"/>
    <cellStyle name="40% - Ênfase2 37" xfId="1001"/>
    <cellStyle name="40% - Ênfase2 38" xfId="1002"/>
    <cellStyle name="40% - Ênfase2 39" xfId="1003"/>
    <cellStyle name="40% - Ênfase2 4" xfId="1004"/>
    <cellStyle name="40% - Ênfase2 40" xfId="1005"/>
    <cellStyle name="40% - Ênfase2 41" xfId="1006"/>
    <cellStyle name="40% - Ênfase2 42" xfId="1007"/>
    <cellStyle name="40% - Ênfase2 43" xfId="1008"/>
    <cellStyle name="40% - Ênfase2 44" xfId="1009"/>
    <cellStyle name="40% - Ênfase2 45" xfId="1010"/>
    <cellStyle name="40% - Ênfase2 46" xfId="1011"/>
    <cellStyle name="40% - Ênfase2 47" xfId="1012"/>
    <cellStyle name="40% - Ênfase2 48" xfId="1013"/>
    <cellStyle name="40% - Ênfase2 49" xfId="1014"/>
    <cellStyle name="40% - Ênfase2 5" xfId="1015"/>
    <cellStyle name="40% - Ênfase2 50" xfId="1016"/>
    <cellStyle name="40% - Ênfase2 51" xfId="1017"/>
    <cellStyle name="40% - Ênfase2 52" xfId="1018"/>
    <cellStyle name="40% - Ênfase2 53" xfId="1019"/>
    <cellStyle name="40% - Ênfase2 54" xfId="1020"/>
    <cellStyle name="40% - Ênfase2 55" xfId="1021"/>
    <cellStyle name="40% - Ênfase2 56" xfId="1022"/>
    <cellStyle name="40% - Ênfase2 57" xfId="1023"/>
    <cellStyle name="40% - Ênfase2 58" xfId="1024"/>
    <cellStyle name="40% - Ênfase2 59" xfId="1025"/>
    <cellStyle name="40% - Ênfase2 6" xfId="1026"/>
    <cellStyle name="40% - Ênfase2 7" xfId="1027"/>
    <cellStyle name="40% - Ênfase2 8" xfId="1028"/>
    <cellStyle name="40% - Ênfase2 9" xfId="1029"/>
    <cellStyle name="40% - Ênfase3" xfId="1030"/>
    <cellStyle name="40% - Ênfase3 10" xfId="1031"/>
    <cellStyle name="40% - Ênfase3 11" xfId="1032"/>
    <cellStyle name="40% - Ênfase3 12" xfId="1033"/>
    <cellStyle name="40% - Ênfase3 13" xfId="1034"/>
    <cellStyle name="40% - Ênfase3 14" xfId="1035"/>
    <cellStyle name="40% - Ênfase3 15" xfId="1036"/>
    <cellStyle name="40% - Ênfase3 16" xfId="1037"/>
    <cellStyle name="40% - Ênfase3 17" xfId="1038"/>
    <cellStyle name="40% - Ênfase3 18" xfId="1039"/>
    <cellStyle name="40% - Ênfase3 19" xfId="1040"/>
    <cellStyle name="40% - Ênfase3 2" xfId="1041"/>
    <cellStyle name="40% - Ênfase3 2 10" xfId="1042"/>
    <cellStyle name="40% - Ênfase3 2 11" xfId="1043"/>
    <cellStyle name="40% - Ênfase3 2 12" xfId="1044"/>
    <cellStyle name="40% - Ênfase3 2 13" xfId="1045"/>
    <cellStyle name="40% - Ênfase3 2 14" xfId="1046"/>
    <cellStyle name="40% - Ênfase3 2 15" xfId="1047"/>
    <cellStyle name="40% - Ênfase3 2 16" xfId="1048"/>
    <cellStyle name="40% - Ênfase3 2 17" xfId="1049"/>
    <cellStyle name="40% - Ênfase3 2 18" xfId="1050"/>
    <cellStyle name="40% - Ênfase3 2 19" xfId="1051"/>
    <cellStyle name="40% - Ênfase3 2 2" xfId="1052"/>
    <cellStyle name="40% - Ênfase3 2 20" xfId="1053"/>
    <cellStyle name="40% - Ênfase3 2 21" xfId="1054"/>
    <cellStyle name="40% - Ênfase3 2 22" xfId="1055"/>
    <cellStyle name="40% - Ênfase3 2 23" xfId="1056"/>
    <cellStyle name="40% - Ênfase3 2 24" xfId="1057"/>
    <cellStyle name="40% - Ênfase3 2 25" xfId="1058"/>
    <cellStyle name="40% - Ênfase3 2 26" xfId="1059"/>
    <cellStyle name="40% - Ênfase3 2 27" xfId="1060"/>
    <cellStyle name="40% - Ênfase3 2 28" xfId="1061"/>
    <cellStyle name="40% - Ênfase3 2 29" xfId="1062"/>
    <cellStyle name="40% - Ênfase3 2 3" xfId="1063"/>
    <cellStyle name="40% - Ênfase3 2 30" xfId="1064"/>
    <cellStyle name="40% - Ênfase3 2 31" xfId="1065"/>
    <cellStyle name="40% - Ênfase3 2 32" xfId="1066"/>
    <cellStyle name="40% - Ênfase3 2 33" xfId="1067"/>
    <cellStyle name="40% - Ênfase3 2 34" xfId="1068"/>
    <cellStyle name="40% - Ênfase3 2 35" xfId="1069"/>
    <cellStyle name="40% - Ênfase3 2 36" xfId="1070"/>
    <cellStyle name="40% - Ênfase3 2 37" xfId="1071"/>
    <cellStyle name="40% - Ênfase3 2 38" xfId="1072"/>
    <cellStyle name="40% - Ênfase3 2 39" xfId="1073"/>
    <cellStyle name="40% - Ênfase3 2 4" xfId="1074"/>
    <cellStyle name="40% - Ênfase3 2 40" xfId="1075"/>
    <cellStyle name="40% - Ênfase3 2 41" xfId="1076"/>
    <cellStyle name="40% - Ênfase3 2 42" xfId="1077"/>
    <cellStyle name="40% - Ênfase3 2 43" xfId="1078"/>
    <cellStyle name="40% - Ênfase3 2 44" xfId="1079"/>
    <cellStyle name="40% - Ênfase3 2 45" xfId="1080"/>
    <cellStyle name="40% - Ênfase3 2 46" xfId="1081"/>
    <cellStyle name="40% - Ênfase3 2 47" xfId="1082"/>
    <cellStyle name="40% - Ênfase3 2 48" xfId="1083"/>
    <cellStyle name="40% - Ênfase3 2 49" xfId="1084"/>
    <cellStyle name="40% - Ênfase3 2 5" xfId="1085"/>
    <cellStyle name="40% - Ênfase3 2 50" xfId="1086"/>
    <cellStyle name="40% - Ênfase3 2 51" xfId="1087"/>
    <cellStyle name="40% - Ênfase3 2 52" xfId="1088"/>
    <cellStyle name="40% - Ênfase3 2 53" xfId="1089"/>
    <cellStyle name="40% - Ênfase3 2 54" xfId="1090"/>
    <cellStyle name="40% - Ênfase3 2 55" xfId="1091"/>
    <cellStyle name="40% - Ênfase3 2 56" xfId="1092"/>
    <cellStyle name="40% - Ênfase3 2 57" xfId="1093"/>
    <cellStyle name="40% - Ênfase3 2 58" xfId="1094"/>
    <cellStyle name="40% - Ênfase3 2 6" xfId="1095"/>
    <cellStyle name="40% - Ênfase3 2 7" xfId="1096"/>
    <cellStyle name="40% - Ênfase3 2 8" xfId="1097"/>
    <cellStyle name="40% - Ênfase3 2 9" xfId="1098"/>
    <cellStyle name="40% - Ênfase3 20" xfId="1099"/>
    <cellStyle name="40% - Ênfase3 21" xfId="1100"/>
    <cellStyle name="40% - Ênfase3 22" xfId="1101"/>
    <cellStyle name="40% - Ênfase3 23" xfId="1102"/>
    <cellStyle name="40% - Ênfase3 24" xfId="1103"/>
    <cellStyle name="40% - Ênfase3 25" xfId="1104"/>
    <cellStyle name="40% - Ênfase3 26" xfId="1105"/>
    <cellStyle name="40% - Ênfase3 27" xfId="1106"/>
    <cellStyle name="40% - Ênfase3 28" xfId="1107"/>
    <cellStyle name="40% - Ênfase3 29" xfId="1108"/>
    <cellStyle name="40% - Ênfase3 3" xfId="1109"/>
    <cellStyle name="40% - Ênfase3 3 2" xfId="1110"/>
    <cellStyle name="40% - Ênfase3 3 3" xfId="1111"/>
    <cellStyle name="40% - Ênfase3 3 4" xfId="1112"/>
    <cellStyle name="40% - Ênfase3 3 5" xfId="1113"/>
    <cellStyle name="40% - Ênfase3 3 6" xfId="1114"/>
    <cellStyle name="40% - Ênfase3 3 7" xfId="1115"/>
    <cellStyle name="40% - Ênfase3 30" xfId="1116"/>
    <cellStyle name="40% - Ênfase3 31" xfId="1117"/>
    <cellStyle name="40% - Ênfase3 32" xfId="1118"/>
    <cellStyle name="40% - Ênfase3 33" xfId="1119"/>
    <cellStyle name="40% - Ênfase3 34" xfId="1120"/>
    <cellStyle name="40% - Ênfase3 35" xfId="1121"/>
    <cellStyle name="40% - Ênfase3 36" xfId="1122"/>
    <cellStyle name="40% - Ênfase3 37" xfId="1123"/>
    <cellStyle name="40% - Ênfase3 38" xfId="1124"/>
    <cellStyle name="40% - Ênfase3 39" xfId="1125"/>
    <cellStyle name="40% - Ênfase3 4" xfId="1126"/>
    <cellStyle name="40% - Ênfase3 4 2" xfId="1127"/>
    <cellStyle name="40% - Ênfase3 40" xfId="1128"/>
    <cellStyle name="40% - Ênfase3 41" xfId="1129"/>
    <cellStyle name="40% - Ênfase3 42" xfId="1130"/>
    <cellStyle name="40% - Ênfase3 43" xfId="1131"/>
    <cellStyle name="40% - Ênfase3 44" xfId="1132"/>
    <cellStyle name="40% - Ênfase3 45" xfId="1133"/>
    <cellStyle name="40% - Ênfase3 46" xfId="1134"/>
    <cellStyle name="40% - Ênfase3 47" xfId="1135"/>
    <cellStyle name="40% - Ênfase3 48" xfId="1136"/>
    <cellStyle name="40% - Ênfase3 49" xfId="1137"/>
    <cellStyle name="40% - Ênfase3 5" xfId="1138"/>
    <cellStyle name="40% - Ênfase3 5 2" xfId="1139"/>
    <cellStyle name="40% - Ênfase3 50" xfId="1140"/>
    <cellStyle name="40% - Ênfase3 51" xfId="1141"/>
    <cellStyle name="40% - Ênfase3 52" xfId="1142"/>
    <cellStyle name="40% - Ênfase3 53" xfId="1143"/>
    <cellStyle name="40% - Ênfase3 54" xfId="1144"/>
    <cellStyle name="40% - Ênfase3 55" xfId="1145"/>
    <cellStyle name="40% - Ênfase3 56" xfId="1146"/>
    <cellStyle name="40% - Ênfase3 57" xfId="1147"/>
    <cellStyle name="40% - Ênfase3 58" xfId="1148"/>
    <cellStyle name="40% - Ênfase3 59" xfId="1149"/>
    <cellStyle name="40% - Ênfase3 6" xfId="1150"/>
    <cellStyle name="40% - Ênfase3 6 2" xfId="1151"/>
    <cellStyle name="40% - Ênfase3 7" xfId="1152"/>
    <cellStyle name="40% - Ênfase3 7 2" xfId="1153"/>
    <cellStyle name="40% - Ênfase3 8" xfId="1154"/>
    <cellStyle name="40% - Ênfase3 8 2" xfId="1155"/>
    <cellStyle name="40% - Ênfase3 9" xfId="1156"/>
    <cellStyle name="40% - Ênfase3 9 2" xfId="1157"/>
    <cellStyle name="40% - Ênfase4" xfId="1158"/>
    <cellStyle name="40% - Ênfase4 10" xfId="1159"/>
    <cellStyle name="40% - Ênfase4 11" xfId="1160"/>
    <cellStyle name="40% - Ênfase4 12" xfId="1161"/>
    <cellStyle name="40% - Ênfase4 13" xfId="1162"/>
    <cellStyle name="40% - Ênfase4 14" xfId="1163"/>
    <cellStyle name="40% - Ênfase4 15" xfId="1164"/>
    <cellStyle name="40% - Ênfase4 16" xfId="1165"/>
    <cellStyle name="40% - Ênfase4 17" xfId="1166"/>
    <cellStyle name="40% - Ênfase4 18" xfId="1167"/>
    <cellStyle name="40% - Ênfase4 19" xfId="1168"/>
    <cellStyle name="40% - Ênfase4 2" xfId="1169"/>
    <cellStyle name="40% - Ênfase4 2 10" xfId="1170"/>
    <cellStyle name="40% - Ênfase4 2 11" xfId="1171"/>
    <cellStyle name="40% - Ênfase4 2 12" xfId="1172"/>
    <cellStyle name="40% - Ênfase4 2 13" xfId="1173"/>
    <cellStyle name="40% - Ênfase4 2 14" xfId="1174"/>
    <cellStyle name="40% - Ênfase4 2 15" xfId="1175"/>
    <cellStyle name="40% - Ênfase4 2 16" xfId="1176"/>
    <cellStyle name="40% - Ênfase4 2 17" xfId="1177"/>
    <cellStyle name="40% - Ênfase4 2 18" xfId="1178"/>
    <cellStyle name="40% - Ênfase4 2 19" xfId="1179"/>
    <cellStyle name="40% - Ênfase4 2 2" xfId="1180"/>
    <cellStyle name="40% - Ênfase4 2 20" xfId="1181"/>
    <cellStyle name="40% - Ênfase4 2 21" xfId="1182"/>
    <cellStyle name="40% - Ênfase4 2 22" xfId="1183"/>
    <cellStyle name="40% - Ênfase4 2 23" xfId="1184"/>
    <cellStyle name="40% - Ênfase4 2 24" xfId="1185"/>
    <cellStyle name="40% - Ênfase4 2 25" xfId="1186"/>
    <cellStyle name="40% - Ênfase4 2 26" xfId="1187"/>
    <cellStyle name="40% - Ênfase4 2 27" xfId="1188"/>
    <cellStyle name="40% - Ênfase4 2 28" xfId="1189"/>
    <cellStyle name="40% - Ênfase4 2 29" xfId="1190"/>
    <cellStyle name="40% - Ênfase4 2 3" xfId="1191"/>
    <cellStyle name="40% - Ênfase4 2 30" xfId="1192"/>
    <cellStyle name="40% - Ênfase4 2 31" xfId="1193"/>
    <cellStyle name="40% - Ênfase4 2 32" xfId="1194"/>
    <cellStyle name="40% - Ênfase4 2 33" xfId="1195"/>
    <cellStyle name="40% - Ênfase4 2 34" xfId="1196"/>
    <cellStyle name="40% - Ênfase4 2 35" xfId="1197"/>
    <cellStyle name="40% - Ênfase4 2 36" xfId="1198"/>
    <cellStyle name="40% - Ênfase4 2 37" xfId="1199"/>
    <cellStyle name="40% - Ênfase4 2 38" xfId="1200"/>
    <cellStyle name="40% - Ênfase4 2 39" xfId="1201"/>
    <cellStyle name="40% - Ênfase4 2 4" xfId="1202"/>
    <cellStyle name="40% - Ênfase4 2 40" xfId="1203"/>
    <cellStyle name="40% - Ênfase4 2 41" xfId="1204"/>
    <cellStyle name="40% - Ênfase4 2 42" xfId="1205"/>
    <cellStyle name="40% - Ênfase4 2 43" xfId="1206"/>
    <cellStyle name="40% - Ênfase4 2 44" xfId="1207"/>
    <cellStyle name="40% - Ênfase4 2 45" xfId="1208"/>
    <cellStyle name="40% - Ênfase4 2 46" xfId="1209"/>
    <cellStyle name="40% - Ênfase4 2 47" xfId="1210"/>
    <cellStyle name="40% - Ênfase4 2 48" xfId="1211"/>
    <cellStyle name="40% - Ênfase4 2 49" xfId="1212"/>
    <cellStyle name="40% - Ênfase4 2 5" xfId="1213"/>
    <cellStyle name="40% - Ênfase4 2 50" xfId="1214"/>
    <cellStyle name="40% - Ênfase4 2 51" xfId="1215"/>
    <cellStyle name="40% - Ênfase4 2 52" xfId="1216"/>
    <cellStyle name="40% - Ênfase4 2 53" xfId="1217"/>
    <cellStyle name="40% - Ênfase4 2 54" xfId="1218"/>
    <cellStyle name="40% - Ênfase4 2 55" xfId="1219"/>
    <cellStyle name="40% - Ênfase4 2 56" xfId="1220"/>
    <cellStyle name="40% - Ênfase4 2 57" xfId="1221"/>
    <cellStyle name="40% - Ênfase4 2 58" xfId="1222"/>
    <cellStyle name="40% - Ênfase4 2 6" xfId="1223"/>
    <cellStyle name="40% - Ênfase4 2 7" xfId="1224"/>
    <cellStyle name="40% - Ênfase4 2 8" xfId="1225"/>
    <cellStyle name="40% - Ênfase4 2 9" xfId="1226"/>
    <cellStyle name="40% - Ênfase4 20" xfId="1227"/>
    <cellStyle name="40% - Ênfase4 21" xfId="1228"/>
    <cellStyle name="40% - Ênfase4 22" xfId="1229"/>
    <cellStyle name="40% - Ênfase4 23" xfId="1230"/>
    <cellStyle name="40% - Ênfase4 24" xfId="1231"/>
    <cellStyle name="40% - Ênfase4 25" xfId="1232"/>
    <cellStyle name="40% - Ênfase4 26" xfId="1233"/>
    <cellStyle name="40% - Ênfase4 27" xfId="1234"/>
    <cellStyle name="40% - Ênfase4 28" xfId="1235"/>
    <cellStyle name="40% - Ênfase4 29" xfId="1236"/>
    <cellStyle name="40% - Ênfase4 3" xfId="1237"/>
    <cellStyle name="40% - Ênfase4 3 2" xfId="1238"/>
    <cellStyle name="40% - Ênfase4 3 3" xfId="1239"/>
    <cellStyle name="40% - Ênfase4 3 4" xfId="1240"/>
    <cellStyle name="40% - Ênfase4 3 5" xfId="1241"/>
    <cellStyle name="40% - Ênfase4 3 6" xfId="1242"/>
    <cellStyle name="40% - Ênfase4 3 7" xfId="1243"/>
    <cellStyle name="40% - Ênfase4 30" xfId="1244"/>
    <cellStyle name="40% - Ênfase4 31" xfId="1245"/>
    <cellStyle name="40% - Ênfase4 32" xfId="1246"/>
    <cellStyle name="40% - Ênfase4 33" xfId="1247"/>
    <cellStyle name="40% - Ênfase4 34" xfId="1248"/>
    <cellStyle name="40% - Ênfase4 35" xfId="1249"/>
    <cellStyle name="40% - Ênfase4 36" xfId="1250"/>
    <cellStyle name="40% - Ênfase4 37" xfId="1251"/>
    <cellStyle name="40% - Ênfase4 38" xfId="1252"/>
    <cellStyle name="40% - Ênfase4 39" xfId="1253"/>
    <cellStyle name="40% - Ênfase4 4" xfId="1254"/>
    <cellStyle name="40% - Ênfase4 4 2" xfId="1255"/>
    <cellStyle name="40% - Ênfase4 40" xfId="1256"/>
    <cellStyle name="40% - Ênfase4 41" xfId="1257"/>
    <cellStyle name="40% - Ênfase4 42" xfId="1258"/>
    <cellStyle name="40% - Ênfase4 43" xfId="1259"/>
    <cellStyle name="40% - Ênfase4 44" xfId="1260"/>
    <cellStyle name="40% - Ênfase4 45" xfId="1261"/>
    <cellStyle name="40% - Ênfase4 46" xfId="1262"/>
    <cellStyle name="40% - Ênfase4 47" xfId="1263"/>
    <cellStyle name="40% - Ênfase4 48" xfId="1264"/>
    <cellStyle name="40% - Ênfase4 49" xfId="1265"/>
    <cellStyle name="40% - Ênfase4 5" xfId="1266"/>
    <cellStyle name="40% - Ênfase4 5 2" xfId="1267"/>
    <cellStyle name="40% - Ênfase4 50" xfId="1268"/>
    <cellStyle name="40% - Ênfase4 51" xfId="1269"/>
    <cellStyle name="40% - Ênfase4 52" xfId="1270"/>
    <cellStyle name="40% - Ênfase4 53" xfId="1271"/>
    <cellStyle name="40% - Ênfase4 54" xfId="1272"/>
    <cellStyle name="40% - Ênfase4 55" xfId="1273"/>
    <cellStyle name="40% - Ênfase4 56" xfId="1274"/>
    <cellStyle name="40% - Ênfase4 57" xfId="1275"/>
    <cellStyle name="40% - Ênfase4 58" xfId="1276"/>
    <cellStyle name="40% - Ênfase4 59" xfId="1277"/>
    <cellStyle name="40% - Ênfase4 6" xfId="1278"/>
    <cellStyle name="40% - Ênfase4 6 2" xfId="1279"/>
    <cellStyle name="40% - Ênfase4 7" xfId="1280"/>
    <cellStyle name="40% - Ênfase4 7 2" xfId="1281"/>
    <cellStyle name="40% - Ênfase4 8" xfId="1282"/>
    <cellStyle name="40% - Ênfase4 8 2" xfId="1283"/>
    <cellStyle name="40% - Ênfase4 9" xfId="1284"/>
    <cellStyle name="40% - Ênfase4 9 2" xfId="1285"/>
    <cellStyle name="40% - Ênfase5" xfId="1286"/>
    <cellStyle name="40% - Ênfase5 10" xfId="1287"/>
    <cellStyle name="40% - Ênfase5 11" xfId="1288"/>
    <cellStyle name="40% - Ênfase5 12" xfId="1289"/>
    <cellStyle name="40% - Ênfase5 13" xfId="1290"/>
    <cellStyle name="40% - Ênfase5 14" xfId="1291"/>
    <cellStyle name="40% - Ênfase5 15" xfId="1292"/>
    <cellStyle name="40% - Ênfase5 16" xfId="1293"/>
    <cellStyle name="40% - Ênfase5 17" xfId="1294"/>
    <cellStyle name="40% - Ênfase5 18" xfId="1295"/>
    <cellStyle name="40% - Ênfase5 19" xfId="1296"/>
    <cellStyle name="40% - Ênfase5 2" xfId="1297"/>
    <cellStyle name="40% - Ênfase5 2 10" xfId="1298"/>
    <cellStyle name="40% - Ênfase5 2 11" xfId="1299"/>
    <cellStyle name="40% - Ênfase5 2 12" xfId="1300"/>
    <cellStyle name="40% - Ênfase5 2 13" xfId="1301"/>
    <cellStyle name="40% - Ênfase5 2 14" xfId="1302"/>
    <cellStyle name="40% - Ênfase5 2 15" xfId="1303"/>
    <cellStyle name="40% - Ênfase5 2 16" xfId="1304"/>
    <cellStyle name="40% - Ênfase5 2 17" xfId="1305"/>
    <cellStyle name="40% - Ênfase5 2 18" xfId="1306"/>
    <cellStyle name="40% - Ênfase5 2 19" xfId="1307"/>
    <cellStyle name="40% - Ênfase5 2 2" xfId="1308"/>
    <cellStyle name="40% - Ênfase5 2 20" xfId="1309"/>
    <cellStyle name="40% - Ênfase5 2 21" xfId="1310"/>
    <cellStyle name="40% - Ênfase5 2 22" xfId="1311"/>
    <cellStyle name="40% - Ênfase5 2 23" xfId="1312"/>
    <cellStyle name="40% - Ênfase5 2 24" xfId="1313"/>
    <cellStyle name="40% - Ênfase5 2 25" xfId="1314"/>
    <cellStyle name="40% - Ênfase5 2 26" xfId="1315"/>
    <cellStyle name="40% - Ênfase5 2 27" xfId="1316"/>
    <cellStyle name="40% - Ênfase5 2 28" xfId="1317"/>
    <cellStyle name="40% - Ênfase5 2 29" xfId="1318"/>
    <cellStyle name="40% - Ênfase5 2 3" xfId="1319"/>
    <cellStyle name="40% - Ênfase5 2 30" xfId="1320"/>
    <cellStyle name="40% - Ênfase5 2 31" xfId="1321"/>
    <cellStyle name="40% - Ênfase5 2 32" xfId="1322"/>
    <cellStyle name="40% - Ênfase5 2 33" xfId="1323"/>
    <cellStyle name="40% - Ênfase5 2 34" xfId="1324"/>
    <cellStyle name="40% - Ênfase5 2 35" xfId="1325"/>
    <cellStyle name="40% - Ênfase5 2 36" xfId="1326"/>
    <cellStyle name="40% - Ênfase5 2 37" xfId="1327"/>
    <cellStyle name="40% - Ênfase5 2 38" xfId="1328"/>
    <cellStyle name="40% - Ênfase5 2 39" xfId="1329"/>
    <cellStyle name="40% - Ênfase5 2 4" xfId="1330"/>
    <cellStyle name="40% - Ênfase5 2 40" xfId="1331"/>
    <cellStyle name="40% - Ênfase5 2 41" xfId="1332"/>
    <cellStyle name="40% - Ênfase5 2 42" xfId="1333"/>
    <cellStyle name="40% - Ênfase5 2 43" xfId="1334"/>
    <cellStyle name="40% - Ênfase5 2 44" xfId="1335"/>
    <cellStyle name="40% - Ênfase5 2 45" xfId="1336"/>
    <cellStyle name="40% - Ênfase5 2 46" xfId="1337"/>
    <cellStyle name="40% - Ênfase5 2 47" xfId="1338"/>
    <cellStyle name="40% - Ênfase5 2 48" xfId="1339"/>
    <cellStyle name="40% - Ênfase5 2 49" xfId="1340"/>
    <cellStyle name="40% - Ênfase5 2 5" xfId="1341"/>
    <cellStyle name="40% - Ênfase5 2 50" xfId="1342"/>
    <cellStyle name="40% - Ênfase5 2 51" xfId="1343"/>
    <cellStyle name="40% - Ênfase5 2 52" xfId="1344"/>
    <cellStyle name="40% - Ênfase5 2 53" xfId="1345"/>
    <cellStyle name="40% - Ênfase5 2 54" xfId="1346"/>
    <cellStyle name="40% - Ênfase5 2 55" xfId="1347"/>
    <cellStyle name="40% - Ênfase5 2 56" xfId="1348"/>
    <cellStyle name="40% - Ênfase5 2 57" xfId="1349"/>
    <cellStyle name="40% - Ênfase5 2 58" xfId="1350"/>
    <cellStyle name="40% - Ênfase5 2 6" xfId="1351"/>
    <cellStyle name="40% - Ênfase5 2 7" xfId="1352"/>
    <cellStyle name="40% - Ênfase5 2 8" xfId="1353"/>
    <cellStyle name="40% - Ênfase5 2 9" xfId="1354"/>
    <cellStyle name="40% - Ênfase5 20" xfId="1355"/>
    <cellStyle name="40% - Ênfase5 21" xfId="1356"/>
    <cellStyle name="40% - Ênfase5 22" xfId="1357"/>
    <cellStyle name="40% - Ênfase5 23" xfId="1358"/>
    <cellStyle name="40% - Ênfase5 24" xfId="1359"/>
    <cellStyle name="40% - Ênfase5 25" xfId="1360"/>
    <cellStyle name="40% - Ênfase5 26" xfId="1361"/>
    <cellStyle name="40% - Ênfase5 27" xfId="1362"/>
    <cellStyle name="40% - Ênfase5 28" xfId="1363"/>
    <cellStyle name="40% - Ênfase5 29" xfId="1364"/>
    <cellStyle name="40% - Ênfase5 3" xfId="1365"/>
    <cellStyle name="40% - Ênfase5 3 2" xfId="1366"/>
    <cellStyle name="40% - Ênfase5 3 3" xfId="1367"/>
    <cellStyle name="40% - Ênfase5 3 4" xfId="1368"/>
    <cellStyle name="40% - Ênfase5 3 5" xfId="1369"/>
    <cellStyle name="40% - Ênfase5 3 6" xfId="1370"/>
    <cellStyle name="40% - Ênfase5 30" xfId="1371"/>
    <cellStyle name="40% - Ênfase5 31" xfId="1372"/>
    <cellStyle name="40% - Ênfase5 32" xfId="1373"/>
    <cellStyle name="40% - Ênfase5 33" xfId="1374"/>
    <cellStyle name="40% - Ênfase5 34" xfId="1375"/>
    <cellStyle name="40% - Ênfase5 35" xfId="1376"/>
    <cellStyle name="40% - Ênfase5 36" xfId="1377"/>
    <cellStyle name="40% - Ênfase5 37" xfId="1378"/>
    <cellStyle name="40% - Ênfase5 38" xfId="1379"/>
    <cellStyle name="40% - Ênfase5 39" xfId="1380"/>
    <cellStyle name="40% - Ênfase5 4" xfId="1381"/>
    <cellStyle name="40% - Ênfase5 40" xfId="1382"/>
    <cellStyle name="40% - Ênfase5 41" xfId="1383"/>
    <cellStyle name="40% - Ênfase5 42" xfId="1384"/>
    <cellStyle name="40% - Ênfase5 43" xfId="1385"/>
    <cellStyle name="40% - Ênfase5 44" xfId="1386"/>
    <cellStyle name="40% - Ênfase5 45" xfId="1387"/>
    <cellStyle name="40% - Ênfase5 46" xfId="1388"/>
    <cellStyle name="40% - Ênfase5 47" xfId="1389"/>
    <cellStyle name="40% - Ênfase5 48" xfId="1390"/>
    <cellStyle name="40% - Ênfase5 49" xfId="1391"/>
    <cellStyle name="40% - Ênfase5 5" xfId="1392"/>
    <cellStyle name="40% - Ênfase5 50" xfId="1393"/>
    <cellStyle name="40% - Ênfase5 51" xfId="1394"/>
    <cellStyle name="40% - Ênfase5 52" xfId="1395"/>
    <cellStyle name="40% - Ênfase5 53" xfId="1396"/>
    <cellStyle name="40% - Ênfase5 54" xfId="1397"/>
    <cellStyle name="40% - Ênfase5 55" xfId="1398"/>
    <cellStyle name="40% - Ênfase5 56" xfId="1399"/>
    <cellStyle name="40% - Ênfase5 57" xfId="1400"/>
    <cellStyle name="40% - Ênfase5 58" xfId="1401"/>
    <cellStyle name="40% - Ênfase5 59" xfId="1402"/>
    <cellStyle name="40% - Ênfase5 6" xfId="1403"/>
    <cellStyle name="40% - Ênfase5 7" xfId="1404"/>
    <cellStyle name="40% - Ênfase5 8" xfId="1405"/>
    <cellStyle name="40% - Ênfase5 9" xfId="1406"/>
    <cellStyle name="40% - Ênfase6" xfId="1407"/>
    <cellStyle name="40% - Ênfase6 10" xfId="1408"/>
    <cellStyle name="40% - Ênfase6 11" xfId="1409"/>
    <cellStyle name="40% - Ênfase6 12" xfId="1410"/>
    <cellStyle name="40% - Ênfase6 13" xfId="1411"/>
    <cellStyle name="40% - Ênfase6 14" xfId="1412"/>
    <cellStyle name="40% - Ênfase6 15" xfId="1413"/>
    <cellStyle name="40% - Ênfase6 16" xfId="1414"/>
    <cellStyle name="40% - Ênfase6 17" xfId="1415"/>
    <cellStyle name="40% - Ênfase6 18" xfId="1416"/>
    <cellStyle name="40% - Ênfase6 19" xfId="1417"/>
    <cellStyle name="40% - Ênfase6 2" xfId="1418"/>
    <cellStyle name="40% - Ênfase6 2 10" xfId="1419"/>
    <cellStyle name="40% - Ênfase6 2 11" xfId="1420"/>
    <cellStyle name="40% - Ênfase6 2 12" xfId="1421"/>
    <cellStyle name="40% - Ênfase6 2 13" xfId="1422"/>
    <cellStyle name="40% - Ênfase6 2 14" xfId="1423"/>
    <cellStyle name="40% - Ênfase6 2 15" xfId="1424"/>
    <cellStyle name="40% - Ênfase6 2 16" xfId="1425"/>
    <cellStyle name="40% - Ênfase6 2 17" xfId="1426"/>
    <cellStyle name="40% - Ênfase6 2 18" xfId="1427"/>
    <cellStyle name="40% - Ênfase6 2 19" xfId="1428"/>
    <cellStyle name="40% - Ênfase6 2 2" xfId="1429"/>
    <cellStyle name="40% - Ênfase6 2 20" xfId="1430"/>
    <cellStyle name="40% - Ênfase6 2 21" xfId="1431"/>
    <cellStyle name="40% - Ênfase6 2 22" xfId="1432"/>
    <cellStyle name="40% - Ênfase6 2 23" xfId="1433"/>
    <cellStyle name="40% - Ênfase6 2 24" xfId="1434"/>
    <cellStyle name="40% - Ênfase6 2 25" xfId="1435"/>
    <cellStyle name="40% - Ênfase6 2 26" xfId="1436"/>
    <cellStyle name="40% - Ênfase6 2 27" xfId="1437"/>
    <cellStyle name="40% - Ênfase6 2 28" xfId="1438"/>
    <cellStyle name="40% - Ênfase6 2 29" xfId="1439"/>
    <cellStyle name="40% - Ênfase6 2 3" xfId="1440"/>
    <cellStyle name="40% - Ênfase6 2 30" xfId="1441"/>
    <cellStyle name="40% - Ênfase6 2 31" xfId="1442"/>
    <cellStyle name="40% - Ênfase6 2 32" xfId="1443"/>
    <cellStyle name="40% - Ênfase6 2 33" xfId="1444"/>
    <cellStyle name="40% - Ênfase6 2 34" xfId="1445"/>
    <cellStyle name="40% - Ênfase6 2 35" xfId="1446"/>
    <cellStyle name="40% - Ênfase6 2 36" xfId="1447"/>
    <cellStyle name="40% - Ênfase6 2 37" xfId="1448"/>
    <cellStyle name="40% - Ênfase6 2 38" xfId="1449"/>
    <cellStyle name="40% - Ênfase6 2 39" xfId="1450"/>
    <cellStyle name="40% - Ênfase6 2 4" xfId="1451"/>
    <cellStyle name="40% - Ênfase6 2 40" xfId="1452"/>
    <cellStyle name="40% - Ênfase6 2 41" xfId="1453"/>
    <cellStyle name="40% - Ênfase6 2 42" xfId="1454"/>
    <cellStyle name="40% - Ênfase6 2 43" xfId="1455"/>
    <cellStyle name="40% - Ênfase6 2 44" xfId="1456"/>
    <cellStyle name="40% - Ênfase6 2 45" xfId="1457"/>
    <cellStyle name="40% - Ênfase6 2 46" xfId="1458"/>
    <cellStyle name="40% - Ênfase6 2 47" xfId="1459"/>
    <cellStyle name="40% - Ênfase6 2 48" xfId="1460"/>
    <cellStyle name="40% - Ênfase6 2 49" xfId="1461"/>
    <cellStyle name="40% - Ênfase6 2 5" xfId="1462"/>
    <cellStyle name="40% - Ênfase6 2 50" xfId="1463"/>
    <cellStyle name="40% - Ênfase6 2 51" xfId="1464"/>
    <cellStyle name="40% - Ênfase6 2 52" xfId="1465"/>
    <cellStyle name="40% - Ênfase6 2 53" xfId="1466"/>
    <cellStyle name="40% - Ênfase6 2 54" xfId="1467"/>
    <cellStyle name="40% - Ênfase6 2 55" xfId="1468"/>
    <cellStyle name="40% - Ênfase6 2 56" xfId="1469"/>
    <cellStyle name="40% - Ênfase6 2 57" xfId="1470"/>
    <cellStyle name="40% - Ênfase6 2 58" xfId="1471"/>
    <cellStyle name="40% - Ênfase6 2 6" xfId="1472"/>
    <cellStyle name="40% - Ênfase6 2 7" xfId="1473"/>
    <cellStyle name="40% - Ênfase6 2 8" xfId="1474"/>
    <cellStyle name="40% - Ênfase6 2 9" xfId="1475"/>
    <cellStyle name="40% - Ênfase6 20" xfId="1476"/>
    <cellStyle name="40% - Ênfase6 21" xfId="1477"/>
    <cellStyle name="40% - Ênfase6 22" xfId="1478"/>
    <cellStyle name="40% - Ênfase6 23" xfId="1479"/>
    <cellStyle name="40% - Ênfase6 24" xfId="1480"/>
    <cellStyle name="40% - Ênfase6 25" xfId="1481"/>
    <cellStyle name="40% - Ênfase6 26" xfId="1482"/>
    <cellStyle name="40% - Ênfase6 27" xfId="1483"/>
    <cellStyle name="40% - Ênfase6 28" xfId="1484"/>
    <cellStyle name="40% - Ênfase6 29" xfId="1485"/>
    <cellStyle name="40% - Ênfase6 3" xfId="1486"/>
    <cellStyle name="40% - Ênfase6 3 2" xfId="1487"/>
    <cellStyle name="40% - Ênfase6 3 3" xfId="1488"/>
    <cellStyle name="40% - Ênfase6 3 4" xfId="1489"/>
    <cellStyle name="40% - Ênfase6 3 5" xfId="1490"/>
    <cellStyle name="40% - Ênfase6 3 6" xfId="1491"/>
    <cellStyle name="40% - Ênfase6 3 7" xfId="1492"/>
    <cellStyle name="40% - Ênfase6 30" xfId="1493"/>
    <cellStyle name="40% - Ênfase6 31" xfId="1494"/>
    <cellStyle name="40% - Ênfase6 32" xfId="1495"/>
    <cellStyle name="40% - Ênfase6 33" xfId="1496"/>
    <cellStyle name="40% - Ênfase6 34" xfId="1497"/>
    <cellStyle name="40% - Ênfase6 35" xfId="1498"/>
    <cellStyle name="40% - Ênfase6 36" xfId="1499"/>
    <cellStyle name="40% - Ênfase6 37" xfId="1500"/>
    <cellStyle name="40% - Ênfase6 38" xfId="1501"/>
    <cellStyle name="40% - Ênfase6 39" xfId="1502"/>
    <cellStyle name="40% - Ênfase6 4" xfId="1503"/>
    <cellStyle name="40% - Ênfase6 4 2" xfId="1504"/>
    <cellStyle name="40% - Ênfase6 40" xfId="1505"/>
    <cellStyle name="40% - Ênfase6 41" xfId="1506"/>
    <cellStyle name="40% - Ênfase6 42" xfId="1507"/>
    <cellStyle name="40% - Ênfase6 43" xfId="1508"/>
    <cellStyle name="40% - Ênfase6 44" xfId="1509"/>
    <cellStyle name="40% - Ênfase6 45" xfId="1510"/>
    <cellStyle name="40% - Ênfase6 46" xfId="1511"/>
    <cellStyle name="40% - Ênfase6 47" xfId="1512"/>
    <cellStyle name="40% - Ênfase6 48" xfId="1513"/>
    <cellStyle name="40% - Ênfase6 49" xfId="1514"/>
    <cellStyle name="40% - Ênfase6 5" xfId="1515"/>
    <cellStyle name="40% - Ênfase6 5 2" xfId="1516"/>
    <cellStyle name="40% - Ênfase6 50" xfId="1517"/>
    <cellStyle name="40% - Ênfase6 51" xfId="1518"/>
    <cellStyle name="40% - Ênfase6 52" xfId="1519"/>
    <cellStyle name="40% - Ênfase6 53" xfId="1520"/>
    <cellStyle name="40% - Ênfase6 54" xfId="1521"/>
    <cellStyle name="40% - Ênfase6 55" xfId="1522"/>
    <cellStyle name="40% - Ênfase6 56" xfId="1523"/>
    <cellStyle name="40% - Ênfase6 57" xfId="1524"/>
    <cellStyle name="40% - Ênfase6 58" xfId="1525"/>
    <cellStyle name="40% - Ênfase6 59" xfId="1526"/>
    <cellStyle name="40% - Ênfase6 6" xfId="1527"/>
    <cellStyle name="40% - Ênfase6 6 2" xfId="1528"/>
    <cellStyle name="40% - Ênfase6 7" xfId="1529"/>
    <cellStyle name="40% - Ênfase6 7 2" xfId="1530"/>
    <cellStyle name="40% - Ênfase6 8" xfId="1531"/>
    <cellStyle name="40% - Ênfase6 8 2" xfId="1532"/>
    <cellStyle name="40% - Ênfase6 9" xfId="1533"/>
    <cellStyle name="40% - Ênfase6 9 2" xfId="1534"/>
    <cellStyle name="60% - Accent1" xfId="1535"/>
    <cellStyle name="60% - Accent2" xfId="1536"/>
    <cellStyle name="60% - Accent3" xfId="1537"/>
    <cellStyle name="60% - Accent4" xfId="1538"/>
    <cellStyle name="60% - Accent5" xfId="1539"/>
    <cellStyle name="60% - Accent6" xfId="1540"/>
    <cellStyle name="60% - Ênfase1" xfId="1541"/>
    <cellStyle name="60% - Ênfase1 2" xfId="1542"/>
    <cellStyle name="60% - Ênfase1 3" xfId="1543"/>
    <cellStyle name="60% - Ênfase1 4" xfId="1544"/>
    <cellStyle name="60% - Ênfase1 5" xfId="1545"/>
    <cellStyle name="60% - Ênfase1 6" xfId="1546"/>
    <cellStyle name="60% - Ênfase1 7" xfId="1547"/>
    <cellStyle name="60% - Ênfase1 8" xfId="1548"/>
    <cellStyle name="60% - Ênfase1 9" xfId="1549"/>
    <cellStyle name="60% - Ênfase2" xfId="1550"/>
    <cellStyle name="60% - Ênfase2 2" xfId="1551"/>
    <cellStyle name="60% - Ênfase2 3" xfId="1552"/>
    <cellStyle name="60% - Ênfase2 4" xfId="1553"/>
    <cellStyle name="60% - Ênfase2 5" xfId="1554"/>
    <cellStyle name="60% - Ênfase2 6" xfId="1555"/>
    <cellStyle name="60% - Ênfase2 7" xfId="1556"/>
    <cellStyle name="60% - Ênfase2 8" xfId="1557"/>
    <cellStyle name="60% - Ênfase2 9" xfId="1558"/>
    <cellStyle name="60% - Ênfase3" xfId="1559"/>
    <cellStyle name="60% - Ênfase3 2" xfId="1560"/>
    <cellStyle name="60% - Ênfase3 3" xfId="1561"/>
    <cellStyle name="60% - Ênfase3 4" xfId="1562"/>
    <cellStyle name="60% - Ênfase3 5" xfId="1563"/>
    <cellStyle name="60% - Ênfase3 6" xfId="1564"/>
    <cellStyle name="60% - Ênfase3 7" xfId="1565"/>
    <cellStyle name="60% - Ênfase3 8" xfId="1566"/>
    <cellStyle name="60% - Ênfase3 9" xfId="1567"/>
    <cellStyle name="60% - Ênfase4" xfId="1568"/>
    <cellStyle name="60% - Ênfase4 2" xfId="1569"/>
    <cellStyle name="60% - Ênfase4 3" xfId="1570"/>
    <cellStyle name="60% - Ênfase4 4" xfId="1571"/>
    <cellStyle name="60% - Ênfase4 5" xfId="1572"/>
    <cellStyle name="60% - Ênfase4 6" xfId="1573"/>
    <cellStyle name="60% - Ênfase4 7" xfId="1574"/>
    <cellStyle name="60% - Ênfase4 8" xfId="1575"/>
    <cellStyle name="60% - Ênfase4 9" xfId="1576"/>
    <cellStyle name="60% - Ênfase5" xfId="1577"/>
    <cellStyle name="60% - Ênfase5 2" xfId="1578"/>
    <cellStyle name="60% - Ênfase5 3" xfId="1579"/>
    <cellStyle name="60% - Ênfase5 4" xfId="1580"/>
    <cellStyle name="60% - Ênfase5 5" xfId="1581"/>
    <cellStyle name="60% - Ênfase5 6" xfId="1582"/>
    <cellStyle name="60% - Ênfase5 7" xfId="1583"/>
    <cellStyle name="60% - Ênfase5 8" xfId="1584"/>
    <cellStyle name="60% - Ênfase5 9" xfId="1585"/>
    <cellStyle name="60% - Ênfase6" xfId="1586"/>
    <cellStyle name="60% - Ênfase6 2" xfId="1587"/>
    <cellStyle name="60% - Ênfase6 3" xfId="1588"/>
    <cellStyle name="60% - Ênfase6 4" xfId="1589"/>
    <cellStyle name="60% - Ênfase6 5" xfId="1590"/>
    <cellStyle name="60% - Ênfase6 6" xfId="1591"/>
    <cellStyle name="60% - Ênfase6 7" xfId="1592"/>
    <cellStyle name="60% - Ênfase6 8" xfId="1593"/>
    <cellStyle name="60% - Ênfase6 9" xfId="1594"/>
    <cellStyle name="Accent1" xfId="1595"/>
    <cellStyle name="Accent2" xfId="1596"/>
    <cellStyle name="Accent3" xfId="1597"/>
    <cellStyle name="Accent4" xfId="1598"/>
    <cellStyle name="Accent5" xfId="1599"/>
    <cellStyle name="Accent6" xfId="1600"/>
    <cellStyle name="Bad" xfId="1601"/>
    <cellStyle name="Bom" xfId="1602"/>
    <cellStyle name="Bom 2" xfId="1603"/>
    <cellStyle name="Bom 3" xfId="1604"/>
    <cellStyle name="Bom 4" xfId="1605"/>
    <cellStyle name="Bom 5" xfId="1606"/>
    <cellStyle name="Bom 6" xfId="1607"/>
    <cellStyle name="Bom 7" xfId="1608"/>
    <cellStyle name="Bom 8" xfId="1609"/>
    <cellStyle name="Bom 9" xfId="1610"/>
    <cellStyle name="Cabeçalho 1" xfId="1611"/>
    <cellStyle name="Cabeçalho 2" xfId="1612"/>
    <cellStyle name="Calculation" xfId="1613"/>
    <cellStyle name="Cálculo" xfId="1614"/>
    <cellStyle name="Cálculo 2" xfId="1615"/>
    <cellStyle name="Cálculo 3" xfId="1616"/>
    <cellStyle name="Cálculo 4" xfId="1617"/>
    <cellStyle name="Cálculo 5" xfId="1618"/>
    <cellStyle name="Cálculo 6" xfId="1619"/>
    <cellStyle name="Cálculo 7" xfId="1620"/>
    <cellStyle name="Cálculo 8" xfId="1621"/>
    <cellStyle name="Cálculo 9" xfId="1622"/>
    <cellStyle name="Célula de Verificação" xfId="1623"/>
    <cellStyle name="Célula de Verificação 2" xfId="1624"/>
    <cellStyle name="Célula de Verificação 3" xfId="1625"/>
    <cellStyle name="Célula de Verificação 4" xfId="1626"/>
    <cellStyle name="Célula de Verificação 5" xfId="1627"/>
    <cellStyle name="Célula de Verificação 6" xfId="1628"/>
    <cellStyle name="Célula de Verificação 7" xfId="1629"/>
    <cellStyle name="Célula de Verificação 8" xfId="1630"/>
    <cellStyle name="Célula de Verificação 9" xfId="1631"/>
    <cellStyle name="Célula Vinculada" xfId="1632"/>
    <cellStyle name="Célula Vinculada 2" xfId="1633"/>
    <cellStyle name="Célula Vinculada 3" xfId="1634"/>
    <cellStyle name="Célula Vinculada 4" xfId="1635"/>
    <cellStyle name="Célula Vinculada 5" xfId="1636"/>
    <cellStyle name="Célula Vinculada 6" xfId="1637"/>
    <cellStyle name="Célula Vinculada 7" xfId="1638"/>
    <cellStyle name="Célula Vinculada 8" xfId="1639"/>
    <cellStyle name="Célula Vinculada 9" xfId="1640"/>
    <cellStyle name="Check Cell" xfId="1641"/>
    <cellStyle name="Comma0" xfId="1642"/>
    <cellStyle name="Data" xfId="1643"/>
    <cellStyle name="Ênfase1" xfId="1644"/>
    <cellStyle name="Ênfase1 2" xfId="1645"/>
    <cellStyle name="Ênfase1 3" xfId="1646"/>
    <cellStyle name="Ênfase1 4" xfId="1647"/>
    <cellStyle name="Ênfase1 5" xfId="1648"/>
    <cellStyle name="Ênfase1 6" xfId="1649"/>
    <cellStyle name="Ênfase1 7" xfId="1650"/>
    <cellStyle name="Ênfase1 8" xfId="1651"/>
    <cellStyle name="Ênfase1 9" xfId="1652"/>
    <cellStyle name="Ênfase2" xfId="1653"/>
    <cellStyle name="Ênfase2 2" xfId="1654"/>
    <cellStyle name="Ênfase2 3" xfId="1655"/>
    <cellStyle name="Ênfase2 4" xfId="1656"/>
    <cellStyle name="Ênfase2 5" xfId="1657"/>
    <cellStyle name="Ênfase2 6" xfId="1658"/>
    <cellStyle name="Ênfase2 7" xfId="1659"/>
    <cellStyle name="Ênfase2 8" xfId="1660"/>
    <cellStyle name="Ênfase2 9" xfId="1661"/>
    <cellStyle name="Ênfase3" xfId="1662"/>
    <cellStyle name="Ênfase3 2" xfId="1663"/>
    <cellStyle name="Ênfase3 3" xfId="1664"/>
    <cellStyle name="Ênfase3 4" xfId="1665"/>
    <cellStyle name="Ênfase3 5" xfId="1666"/>
    <cellStyle name="Ênfase3 6" xfId="1667"/>
    <cellStyle name="Ênfase3 7" xfId="1668"/>
    <cellStyle name="Ênfase3 8" xfId="1669"/>
    <cellStyle name="Ênfase3 9" xfId="1670"/>
    <cellStyle name="Ênfase4" xfId="1671"/>
    <cellStyle name="Ênfase4 2" xfId="1672"/>
    <cellStyle name="Ênfase4 3" xfId="1673"/>
    <cellStyle name="Ênfase4 4" xfId="1674"/>
    <cellStyle name="Ênfase4 5" xfId="1675"/>
    <cellStyle name="Ênfase4 6" xfId="1676"/>
    <cellStyle name="Ênfase4 7" xfId="1677"/>
    <cellStyle name="Ênfase4 8" xfId="1678"/>
    <cellStyle name="Ênfase4 9" xfId="1679"/>
    <cellStyle name="Ênfase5" xfId="1680"/>
    <cellStyle name="Ênfase5 2" xfId="1681"/>
    <cellStyle name="Ênfase5 3" xfId="1682"/>
    <cellStyle name="Ênfase5 4" xfId="1683"/>
    <cellStyle name="Ênfase5 5" xfId="1684"/>
    <cellStyle name="Ênfase5 6" xfId="1685"/>
    <cellStyle name="Ênfase5 7" xfId="1686"/>
    <cellStyle name="Ênfase5 8" xfId="1687"/>
    <cellStyle name="Ênfase5 9" xfId="1688"/>
    <cellStyle name="Ênfase6" xfId="1689"/>
    <cellStyle name="Ênfase6 2" xfId="1690"/>
    <cellStyle name="Ênfase6 3" xfId="1691"/>
    <cellStyle name="Ênfase6 4" xfId="1692"/>
    <cellStyle name="Ênfase6 5" xfId="1693"/>
    <cellStyle name="Ênfase6 6" xfId="1694"/>
    <cellStyle name="Ênfase6 7" xfId="1695"/>
    <cellStyle name="Ênfase6 8" xfId="1696"/>
    <cellStyle name="Ênfase6 9" xfId="1697"/>
    <cellStyle name="Entrada" xfId="1698"/>
    <cellStyle name="Entrada 2" xfId="1699"/>
    <cellStyle name="Entrada 3" xfId="1700"/>
    <cellStyle name="Entrada 4" xfId="1701"/>
    <cellStyle name="Entrada 5" xfId="1702"/>
    <cellStyle name="Entrada 6" xfId="1703"/>
    <cellStyle name="Entrada 7" xfId="1704"/>
    <cellStyle name="Entrada 8" xfId="1705"/>
    <cellStyle name="Entrada 9" xfId="1706"/>
    <cellStyle name="Estilo 1" xfId="1707"/>
    <cellStyle name="Estilo 2" xfId="1708"/>
    <cellStyle name="Euro" xfId="1709"/>
    <cellStyle name="Excel Built-in Normal" xfId="1710"/>
    <cellStyle name="Explanatory Text" xfId="1711"/>
    <cellStyle name="F2" xfId="1712"/>
    <cellStyle name="F3" xfId="1713"/>
    <cellStyle name="F4" xfId="1714"/>
    <cellStyle name="F5" xfId="1715"/>
    <cellStyle name="F6" xfId="1716"/>
    <cellStyle name="F7" xfId="1717"/>
    <cellStyle name="F8" xfId="1718"/>
    <cellStyle name="Fixo" xfId="1719"/>
    <cellStyle name="Good" xfId="1720"/>
    <cellStyle name="Heading 1" xfId="1721"/>
    <cellStyle name="Heading 2" xfId="1722"/>
    <cellStyle name="Heading 3" xfId="1723"/>
    <cellStyle name="Heading 4" xfId="1724"/>
    <cellStyle name="Hyperlink" xfId="1725"/>
    <cellStyle name="Hiperlink 2" xfId="1726"/>
    <cellStyle name="Followed Hyperlink" xfId="1727"/>
    <cellStyle name="Hyperlink 2" xfId="1728"/>
    <cellStyle name="Hyperlink 3" xfId="1729"/>
    <cellStyle name="Incorreto 2" xfId="1730"/>
    <cellStyle name="Incorreto 3" xfId="1731"/>
    <cellStyle name="Incorreto 4" xfId="1732"/>
    <cellStyle name="Incorreto 5" xfId="1733"/>
    <cellStyle name="Incorreto 6" xfId="1734"/>
    <cellStyle name="Incorreto 7" xfId="1735"/>
    <cellStyle name="Incorreto 8" xfId="1736"/>
    <cellStyle name="Incorreto 9" xfId="1737"/>
    <cellStyle name="Indefinido" xfId="1738"/>
    <cellStyle name="Input" xfId="1739"/>
    <cellStyle name="Linked Cell" xfId="1740"/>
    <cellStyle name="Currency" xfId="1741"/>
    <cellStyle name="Currency [0]" xfId="1742"/>
    <cellStyle name="Moeda 10" xfId="1743"/>
    <cellStyle name="Moeda 10 2" xfId="1744"/>
    <cellStyle name="Moeda 11" xfId="1745"/>
    <cellStyle name="Moeda 11 2" xfId="1746"/>
    <cellStyle name="Moeda 12" xfId="1747"/>
    <cellStyle name="Moeda 13" xfId="1748"/>
    <cellStyle name="Moeda 2" xfId="1749"/>
    <cellStyle name="Moeda 2 10" xfId="1750"/>
    <cellStyle name="Moeda 2 11" xfId="1751"/>
    <cellStyle name="Moeda 2 12" xfId="1752"/>
    <cellStyle name="Moeda 2 13" xfId="1753"/>
    <cellStyle name="Moeda 2 14" xfId="1754"/>
    <cellStyle name="Moeda 2 15" xfId="1755"/>
    <cellStyle name="Moeda 2 16" xfId="1756"/>
    <cellStyle name="Moeda 2 17" xfId="1757"/>
    <cellStyle name="Moeda 2 18" xfId="1758"/>
    <cellStyle name="Moeda 2 19" xfId="1759"/>
    <cellStyle name="Moeda 2 2" xfId="1760"/>
    <cellStyle name="Moeda 2 2 2" xfId="1761"/>
    <cellStyle name="Moeda 2 2 3" xfId="1762"/>
    <cellStyle name="Moeda 2 20" xfId="1763"/>
    <cellStyle name="Moeda 2 21" xfId="1764"/>
    <cellStyle name="Moeda 2 22" xfId="1765"/>
    <cellStyle name="Moeda 2 23" xfId="1766"/>
    <cellStyle name="Moeda 2 24" xfId="1767"/>
    <cellStyle name="Moeda 2 25" xfId="1768"/>
    <cellStyle name="Moeda 2 26" xfId="1769"/>
    <cellStyle name="Moeda 2 27" xfId="1770"/>
    <cellStyle name="Moeda 2 28" xfId="1771"/>
    <cellStyle name="Moeda 2 29" xfId="1772"/>
    <cellStyle name="Moeda 2 3" xfId="1773"/>
    <cellStyle name="Moeda 2 3 2" xfId="1774"/>
    <cellStyle name="Moeda 2 3 3" xfId="1775"/>
    <cellStyle name="Moeda 2 30" xfId="1776"/>
    <cellStyle name="Moeda 2 31" xfId="1777"/>
    <cellStyle name="Moeda 2 32" xfId="1778"/>
    <cellStyle name="Moeda 2 33" xfId="1779"/>
    <cellStyle name="Moeda 2 34" xfId="1780"/>
    <cellStyle name="Moeda 2 35" xfId="1781"/>
    <cellStyle name="Moeda 2 36" xfId="1782"/>
    <cellStyle name="Moeda 2 37" xfId="1783"/>
    <cellStyle name="Moeda 2 38" xfId="1784"/>
    <cellStyle name="Moeda 2 39" xfId="1785"/>
    <cellStyle name="Moeda 2 4" xfId="1786"/>
    <cellStyle name="Moeda 2 4 2" xfId="1787"/>
    <cellStyle name="Moeda 2 4 3" xfId="1788"/>
    <cellStyle name="Moeda 2 40" xfId="1789"/>
    <cellStyle name="Moeda 2 41" xfId="1790"/>
    <cellStyle name="Moeda 2 42" xfId="1791"/>
    <cellStyle name="Moeda 2 43" xfId="1792"/>
    <cellStyle name="Moeda 2 44" xfId="1793"/>
    <cellStyle name="Moeda 2 45" xfId="1794"/>
    <cellStyle name="Moeda 2 46" xfId="1795"/>
    <cellStyle name="Moeda 2 47" xfId="1796"/>
    <cellStyle name="Moeda 2 48" xfId="1797"/>
    <cellStyle name="Moeda 2 49" xfId="1798"/>
    <cellStyle name="Moeda 2 5" xfId="1799"/>
    <cellStyle name="Moeda 2 5 2" xfId="1800"/>
    <cellStyle name="Moeda 2 50" xfId="1801"/>
    <cellStyle name="Moeda 2 51" xfId="1802"/>
    <cellStyle name="Moeda 2 52" xfId="1803"/>
    <cellStyle name="Moeda 2 53" xfId="1804"/>
    <cellStyle name="Moeda 2 54" xfId="1805"/>
    <cellStyle name="Moeda 2 55" xfId="1806"/>
    <cellStyle name="Moeda 2 56" xfId="1807"/>
    <cellStyle name="Moeda 2 57" xfId="1808"/>
    <cellStyle name="Moeda 2 6" xfId="1809"/>
    <cellStyle name="Moeda 2 7" xfId="1810"/>
    <cellStyle name="Moeda 2 8" xfId="1811"/>
    <cellStyle name="Moeda 2 9" xfId="1812"/>
    <cellStyle name="Moeda 2_818889 Palmeirais Orc. Rec. Estrada Vicinal CM" xfId="1813"/>
    <cellStyle name="Moeda 3" xfId="1814"/>
    <cellStyle name="Moeda 3 2" xfId="1815"/>
    <cellStyle name="Moeda 3 2 2" xfId="1816"/>
    <cellStyle name="Moeda 3 3" xfId="1817"/>
    <cellStyle name="Moeda 4" xfId="1818"/>
    <cellStyle name="Moeda 4 2" xfId="1819"/>
    <cellStyle name="Moeda 5" xfId="1820"/>
    <cellStyle name="Moeda 5 2" xfId="1821"/>
    <cellStyle name="Moeda 6" xfId="1822"/>
    <cellStyle name="Moeda 6 2" xfId="1823"/>
    <cellStyle name="Moeda 7" xfId="1824"/>
    <cellStyle name="Moeda 7 2" xfId="1825"/>
    <cellStyle name="Moeda 8" xfId="1826"/>
    <cellStyle name="Moeda 8 2" xfId="1827"/>
    <cellStyle name="Moeda 9" xfId="1828"/>
    <cellStyle name="Moeda0" xfId="1829"/>
    <cellStyle name="mpenho" xfId="1830"/>
    <cellStyle name="mpenho 2" xfId="1831"/>
    <cellStyle name="Neutra 2" xfId="1832"/>
    <cellStyle name="Neutra 3" xfId="1833"/>
    <cellStyle name="Neutra 4" xfId="1834"/>
    <cellStyle name="Neutra 5" xfId="1835"/>
    <cellStyle name="Neutra 6" xfId="1836"/>
    <cellStyle name="Neutra 7" xfId="1837"/>
    <cellStyle name="Neutra 8" xfId="1838"/>
    <cellStyle name="Neutra 9" xfId="1839"/>
    <cellStyle name="Neutral" xfId="1840"/>
    <cellStyle name="Neutro" xfId="1841"/>
    <cellStyle name="Normal 10" xfId="1842"/>
    <cellStyle name="Normal 10 2" xfId="1843"/>
    <cellStyle name="Normal 11" xfId="1844"/>
    <cellStyle name="Normal 117" xfId="1845"/>
    <cellStyle name="Normal 12" xfId="1846"/>
    <cellStyle name="Normal 12 2" xfId="1847"/>
    <cellStyle name="Normal 13" xfId="1848"/>
    <cellStyle name="Normal 13 2" xfId="1849"/>
    <cellStyle name="Normal 14" xfId="1850"/>
    <cellStyle name="Normal 14 2" xfId="1851"/>
    <cellStyle name="Normal 15" xfId="1852"/>
    <cellStyle name="Normal 15 2" xfId="1853"/>
    <cellStyle name="Normal 15 5" xfId="1854"/>
    <cellStyle name="Normal 16" xfId="1855"/>
    <cellStyle name="Normal 16 2" xfId="1856"/>
    <cellStyle name="Normal 17" xfId="1857"/>
    <cellStyle name="Normal 17 2" xfId="1858"/>
    <cellStyle name="Normal 18" xfId="1859"/>
    <cellStyle name="Normal 18 2" xfId="1860"/>
    <cellStyle name="Normal 19" xfId="1861"/>
    <cellStyle name="Normal 19 2" xfId="1862"/>
    <cellStyle name="Normal 2" xfId="1863"/>
    <cellStyle name="Normal 2 10" xfId="1864"/>
    <cellStyle name="Normal 2 11" xfId="1865"/>
    <cellStyle name="Normal 2 12" xfId="1866"/>
    <cellStyle name="Normal 2 13" xfId="1867"/>
    <cellStyle name="Normal 2 14" xfId="1868"/>
    <cellStyle name="Normal 2 15" xfId="1869"/>
    <cellStyle name="Normal 2 16" xfId="1870"/>
    <cellStyle name="Normal 2 17" xfId="1871"/>
    <cellStyle name="Normal 2 18" xfId="1872"/>
    <cellStyle name="Normal 2 19" xfId="1873"/>
    <cellStyle name="Normal 2 2" xfId="1874"/>
    <cellStyle name="Normal 2 2 10" xfId="1875"/>
    <cellStyle name="Normal 2 2 2" xfId="1876"/>
    <cellStyle name="Normal 2 2 3" xfId="1877"/>
    <cellStyle name="Normal 2 2 3 2" xfId="1878"/>
    <cellStyle name="Normal 2 2 4" xfId="1879"/>
    <cellStyle name="Normal 2 2 4 2" xfId="1880"/>
    <cellStyle name="Normal 2 2 5" xfId="1881"/>
    <cellStyle name="Normal 2 2 5 2" xfId="1882"/>
    <cellStyle name="Normal 2 2 6" xfId="1883"/>
    <cellStyle name="Normal 2 2 6 2" xfId="1884"/>
    <cellStyle name="Normal 2 2 7" xfId="1885"/>
    <cellStyle name="Normal 2 20" xfId="1886"/>
    <cellStyle name="Normal 2 21" xfId="1887"/>
    <cellStyle name="Normal 2 22" xfId="1888"/>
    <cellStyle name="Normal 2 23" xfId="1889"/>
    <cellStyle name="Normal 2 24" xfId="1890"/>
    <cellStyle name="Normal 2 25" xfId="1891"/>
    <cellStyle name="Normal 2 26" xfId="1892"/>
    <cellStyle name="Normal 2 27" xfId="1893"/>
    <cellStyle name="Normal 2 28" xfId="1894"/>
    <cellStyle name="Normal 2 29" xfId="1895"/>
    <cellStyle name="Normal 2 3" xfId="1896"/>
    <cellStyle name="Normal 2 3 2" xfId="1897"/>
    <cellStyle name="Normal 2 30" xfId="1898"/>
    <cellStyle name="Normal 2 31" xfId="1899"/>
    <cellStyle name="Normal 2 32" xfId="1900"/>
    <cellStyle name="Normal 2 33" xfId="1901"/>
    <cellStyle name="Normal 2 34" xfId="1902"/>
    <cellStyle name="Normal 2 35" xfId="1903"/>
    <cellStyle name="Normal 2 36" xfId="1904"/>
    <cellStyle name="Normal 2 37" xfId="1905"/>
    <cellStyle name="Normal 2 38" xfId="1906"/>
    <cellStyle name="Normal 2 39" xfId="1907"/>
    <cellStyle name="Normal 2 4" xfId="1908"/>
    <cellStyle name="Normal 2 4 2" xfId="1909"/>
    <cellStyle name="Normal 2 4 3" xfId="1910"/>
    <cellStyle name="Normal 2 4 4" xfId="1911"/>
    <cellStyle name="Normal 2 40" xfId="1912"/>
    <cellStyle name="Normal 2 41" xfId="1913"/>
    <cellStyle name="Normal 2 42" xfId="1914"/>
    <cellStyle name="Normal 2 43" xfId="1915"/>
    <cellStyle name="Normal 2 44" xfId="1916"/>
    <cellStyle name="Normal 2 45" xfId="1917"/>
    <cellStyle name="Normal 2 46" xfId="1918"/>
    <cellStyle name="Normal 2 47" xfId="1919"/>
    <cellStyle name="Normal 2 48" xfId="1920"/>
    <cellStyle name="Normal 2 49" xfId="1921"/>
    <cellStyle name="Normal 2 5" xfId="1922"/>
    <cellStyle name="Normal 2 5 2" xfId="1923"/>
    <cellStyle name="Normal 2 50" xfId="1924"/>
    <cellStyle name="Normal 2 51" xfId="1925"/>
    <cellStyle name="Normal 2 52" xfId="1926"/>
    <cellStyle name="Normal 2 53" xfId="1927"/>
    <cellStyle name="Normal 2 54" xfId="1928"/>
    <cellStyle name="Normal 2 55" xfId="1929"/>
    <cellStyle name="Normal 2 56" xfId="1930"/>
    <cellStyle name="Normal 2 57" xfId="1931"/>
    <cellStyle name="Normal 2 58" xfId="1932"/>
    <cellStyle name="Normal 2 59" xfId="1933"/>
    <cellStyle name="Normal 2 6" xfId="1934"/>
    <cellStyle name="Normal 2 60" xfId="1935"/>
    <cellStyle name="Normal 2 7" xfId="1936"/>
    <cellStyle name="Normal 2 8" xfId="1937"/>
    <cellStyle name="Normal 2 9" xfId="1938"/>
    <cellStyle name="Normal 2_Orç. Renata Curralinhos" xfId="1939"/>
    <cellStyle name="Normal 20" xfId="1940"/>
    <cellStyle name="Normal 21" xfId="1941"/>
    <cellStyle name="Normal 22" xfId="1942"/>
    <cellStyle name="Normal 23" xfId="1943"/>
    <cellStyle name="Normal 24" xfId="1944"/>
    <cellStyle name="Normal 25" xfId="1945"/>
    <cellStyle name="Normal 3" xfId="1946"/>
    <cellStyle name="Normal 3 10" xfId="1947"/>
    <cellStyle name="Normal 3 10 2" xfId="1948"/>
    <cellStyle name="Normal 3 11" xfId="1949"/>
    <cellStyle name="Normal 3 11 2" xfId="1950"/>
    <cellStyle name="Normal 3 11 3" xfId="1951"/>
    <cellStyle name="Normal 3 12" xfId="1952"/>
    <cellStyle name="Normal 3 12 2" xfId="1953"/>
    <cellStyle name="Normal 3 12 3" xfId="1954"/>
    <cellStyle name="Normal 3 13" xfId="1955"/>
    <cellStyle name="Normal 3 14" xfId="1956"/>
    <cellStyle name="Normal 3 14 2" xfId="1957"/>
    <cellStyle name="Normal 3 14 3" xfId="1958"/>
    <cellStyle name="Normal 3 15" xfId="1959"/>
    <cellStyle name="Normal 3 17 2" xfId="1960"/>
    <cellStyle name="Normal 3 2" xfId="1961"/>
    <cellStyle name="Normal 3 2 2" xfId="1962"/>
    <cellStyle name="Normal 3 2 2 2" xfId="1963"/>
    <cellStyle name="Normal 3 3" xfId="1964"/>
    <cellStyle name="Normal 3 4" xfId="1965"/>
    <cellStyle name="Normal 3 5" xfId="1966"/>
    <cellStyle name="Normal 3 6" xfId="1967"/>
    <cellStyle name="Normal 3 7" xfId="1968"/>
    <cellStyle name="Normal 3 7 2" xfId="1969"/>
    <cellStyle name="Normal 3 8" xfId="1970"/>
    <cellStyle name="Normal 3 8 2" xfId="1971"/>
    <cellStyle name="Normal 3 9" xfId="1972"/>
    <cellStyle name="Normal 3_Orç Lorim Batalha" xfId="1973"/>
    <cellStyle name="Normal 36" xfId="1974"/>
    <cellStyle name="Normal 37" xfId="1975"/>
    <cellStyle name="Normal 4" xfId="1976"/>
    <cellStyle name="Normal 4 10" xfId="1977"/>
    <cellStyle name="Normal 4 11" xfId="1978"/>
    <cellStyle name="Normal 4 12" xfId="1979"/>
    <cellStyle name="Normal 4 13" xfId="1980"/>
    <cellStyle name="Normal 4 14" xfId="1981"/>
    <cellStyle name="Normal 4 15" xfId="1982"/>
    <cellStyle name="Normal 4 16" xfId="1983"/>
    <cellStyle name="Normal 4 17" xfId="1984"/>
    <cellStyle name="Normal 4 18" xfId="1985"/>
    <cellStyle name="Normal 4 19" xfId="1986"/>
    <cellStyle name="Normal 4 2" xfId="1987"/>
    <cellStyle name="Normal 4 2 2" xfId="1988"/>
    <cellStyle name="Normal 4 2 3" xfId="1989"/>
    <cellStyle name="Normal 4 2 3 2" xfId="1990"/>
    <cellStyle name="Normal 4 2 4" xfId="1991"/>
    <cellStyle name="Normal 4 2 5" xfId="1992"/>
    <cellStyle name="Normal 4 20" xfId="1993"/>
    <cellStyle name="Normal 4 21" xfId="1994"/>
    <cellStyle name="Normal 4 22" xfId="1995"/>
    <cellStyle name="Normal 4 23" xfId="1996"/>
    <cellStyle name="Normal 4 24" xfId="1997"/>
    <cellStyle name="Normal 4 25" xfId="1998"/>
    <cellStyle name="Normal 4 26" xfId="1999"/>
    <cellStyle name="Normal 4 27" xfId="2000"/>
    <cellStyle name="Normal 4 28" xfId="2001"/>
    <cellStyle name="Normal 4 29" xfId="2002"/>
    <cellStyle name="Normal 4 3" xfId="2003"/>
    <cellStyle name="Normal 4 3 2" xfId="2004"/>
    <cellStyle name="Normal 4 30" xfId="2005"/>
    <cellStyle name="Normal 4 31" xfId="2006"/>
    <cellStyle name="Normal 4 32" xfId="2007"/>
    <cellStyle name="Normal 4 33" xfId="2008"/>
    <cellStyle name="Normal 4 34" xfId="2009"/>
    <cellStyle name="Normal 4 35" xfId="2010"/>
    <cellStyle name="Normal 4 36" xfId="2011"/>
    <cellStyle name="Normal 4 37" xfId="2012"/>
    <cellStyle name="Normal 4 38" xfId="2013"/>
    <cellStyle name="Normal 4 39" xfId="2014"/>
    <cellStyle name="Normal 4 4" xfId="2015"/>
    <cellStyle name="Normal 4 40" xfId="2016"/>
    <cellStyle name="Normal 4 41" xfId="2017"/>
    <cellStyle name="Normal 4 42" xfId="2018"/>
    <cellStyle name="Normal 4 43" xfId="2019"/>
    <cellStyle name="Normal 4 44" xfId="2020"/>
    <cellStyle name="Normal 4 45" xfId="2021"/>
    <cellStyle name="Normal 4 46" xfId="2022"/>
    <cellStyle name="Normal 4 5" xfId="2023"/>
    <cellStyle name="Normal 4 6" xfId="2024"/>
    <cellStyle name="Normal 4 7" xfId="2025"/>
    <cellStyle name="Normal 4 8" xfId="2026"/>
    <cellStyle name="Normal 4 9" xfId="2027"/>
    <cellStyle name="Normal 5" xfId="2028"/>
    <cellStyle name="Normal 5 2" xfId="2029"/>
    <cellStyle name="Normal 5 2 2" xfId="2030"/>
    <cellStyle name="Normal 5 2 2 2" xfId="2031"/>
    <cellStyle name="Normal 5 3" xfId="2032"/>
    <cellStyle name="Normal 5 3 2" xfId="2033"/>
    <cellStyle name="Normal 5 4" xfId="2034"/>
    <cellStyle name="Normal 6" xfId="2035"/>
    <cellStyle name="Normal 6 2" xfId="2036"/>
    <cellStyle name="Normal 6 3" xfId="2037"/>
    <cellStyle name="Normal 6 4" xfId="2038"/>
    <cellStyle name="Normal 6 5" xfId="2039"/>
    <cellStyle name="Normal 6 6" xfId="2040"/>
    <cellStyle name="Normal 7" xfId="2041"/>
    <cellStyle name="Normal 7 2" xfId="2042"/>
    <cellStyle name="Normal 7 3" xfId="2043"/>
    <cellStyle name="Normal 8" xfId="2044"/>
    <cellStyle name="Normal 8 2" xfId="2045"/>
    <cellStyle name="Normal 8 3" xfId="2046"/>
    <cellStyle name="Normal 9" xfId="2047"/>
    <cellStyle name="Normal 9 2" xfId="2048"/>
    <cellStyle name="Normal 9 3" xfId="2049"/>
    <cellStyle name="Normal_Planilha detalhamento Encargos Socias" xfId="2050"/>
    <cellStyle name="Nota" xfId="2051"/>
    <cellStyle name="Nota 2" xfId="2052"/>
    <cellStyle name="Nota 2 2" xfId="2053"/>
    <cellStyle name="Nota 2 2 2" xfId="2054"/>
    <cellStyle name="Nota 2 3" xfId="2055"/>
    <cellStyle name="Nota 2 4" xfId="2056"/>
    <cellStyle name="Nota 2 5" xfId="2057"/>
    <cellStyle name="Nota 2 6" xfId="2058"/>
    <cellStyle name="Nota 2 7" xfId="2059"/>
    <cellStyle name="Nota 2_Orcamento Caracol CM SICRO 2" xfId="2060"/>
    <cellStyle name="Nota 3" xfId="2061"/>
    <cellStyle name="Nota 3 2" xfId="2062"/>
    <cellStyle name="Nota 3 3" xfId="2063"/>
    <cellStyle name="Nota 3 4" xfId="2064"/>
    <cellStyle name="Nota 3 5" xfId="2065"/>
    <cellStyle name="Nota 3 6" xfId="2066"/>
    <cellStyle name="Nota 3 7" xfId="2067"/>
    <cellStyle name="Nota 3_Orcamento Caracol CM SICRO 2" xfId="2068"/>
    <cellStyle name="Nota 4" xfId="2069"/>
    <cellStyle name="Nota 4 2" xfId="2070"/>
    <cellStyle name="Nota 5" xfId="2071"/>
    <cellStyle name="Nota 6" xfId="2072"/>
    <cellStyle name="Nota 7" xfId="2073"/>
    <cellStyle name="Nota 8" xfId="2074"/>
    <cellStyle name="Nota 9" xfId="2075"/>
    <cellStyle name="Note" xfId="2076"/>
    <cellStyle name="Output" xfId="2077"/>
    <cellStyle name="Percentual" xfId="2078"/>
    <cellStyle name="Ponto" xfId="2079"/>
    <cellStyle name="Percent" xfId="2080"/>
    <cellStyle name="Porcentagem 10" xfId="2081"/>
    <cellStyle name="Porcentagem 12" xfId="2082"/>
    <cellStyle name="Porcentagem 2" xfId="2083"/>
    <cellStyle name="Porcentagem 2 10" xfId="2084"/>
    <cellStyle name="Porcentagem 2 11" xfId="2085"/>
    <cellStyle name="Porcentagem 2 12" xfId="2086"/>
    <cellStyle name="Porcentagem 2 13" xfId="2087"/>
    <cellStyle name="Porcentagem 2 14" xfId="2088"/>
    <cellStyle name="Porcentagem 2 15" xfId="2089"/>
    <cellStyle name="Porcentagem 2 16" xfId="2090"/>
    <cellStyle name="Porcentagem 2 17" xfId="2091"/>
    <cellStyle name="Porcentagem 2 18" xfId="2092"/>
    <cellStyle name="Porcentagem 2 19" xfId="2093"/>
    <cellStyle name="Porcentagem 2 2" xfId="2094"/>
    <cellStyle name="Porcentagem 2 2 10" xfId="2095"/>
    <cellStyle name="Porcentagem 2 2 11" xfId="2096"/>
    <cellStyle name="Porcentagem 2 2 12" xfId="2097"/>
    <cellStyle name="Porcentagem 2 2 13" xfId="2098"/>
    <cellStyle name="Porcentagem 2 2 14" xfId="2099"/>
    <cellStyle name="Porcentagem 2 2 15" xfId="2100"/>
    <cellStyle name="Porcentagem 2 2 16" xfId="2101"/>
    <cellStyle name="Porcentagem 2 2 17" xfId="2102"/>
    <cellStyle name="Porcentagem 2 2 18" xfId="2103"/>
    <cellStyle name="Porcentagem 2 2 19" xfId="2104"/>
    <cellStyle name="Porcentagem 2 2 2" xfId="2105"/>
    <cellStyle name="Porcentagem 2 2 20" xfId="2106"/>
    <cellStyle name="Porcentagem 2 2 21" xfId="2107"/>
    <cellStyle name="Porcentagem 2 2 22" xfId="2108"/>
    <cellStyle name="Porcentagem 2 2 23" xfId="2109"/>
    <cellStyle name="Porcentagem 2 2 24" xfId="2110"/>
    <cellStyle name="Porcentagem 2 2 25" xfId="2111"/>
    <cellStyle name="Porcentagem 2 2 26" xfId="2112"/>
    <cellStyle name="Porcentagem 2 2 27" xfId="2113"/>
    <cellStyle name="Porcentagem 2 2 28" xfId="2114"/>
    <cellStyle name="Porcentagem 2 2 29" xfId="2115"/>
    <cellStyle name="Porcentagem 2 2 3" xfId="2116"/>
    <cellStyle name="Porcentagem 2 2 30" xfId="2117"/>
    <cellStyle name="Porcentagem 2 2 31" xfId="2118"/>
    <cellStyle name="Porcentagem 2 2 32" xfId="2119"/>
    <cellStyle name="Porcentagem 2 2 33" xfId="2120"/>
    <cellStyle name="Porcentagem 2 2 34" xfId="2121"/>
    <cellStyle name="Porcentagem 2 2 35" xfId="2122"/>
    <cellStyle name="Porcentagem 2 2 36" xfId="2123"/>
    <cellStyle name="Porcentagem 2 2 37" xfId="2124"/>
    <cellStyle name="Porcentagem 2 2 38" xfId="2125"/>
    <cellStyle name="Porcentagem 2 2 39" xfId="2126"/>
    <cellStyle name="Porcentagem 2 2 4" xfId="2127"/>
    <cellStyle name="Porcentagem 2 2 40" xfId="2128"/>
    <cellStyle name="Porcentagem 2 2 41" xfId="2129"/>
    <cellStyle name="Porcentagem 2 2 42" xfId="2130"/>
    <cellStyle name="Porcentagem 2 2 43" xfId="2131"/>
    <cellStyle name="Porcentagem 2 2 44" xfId="2132"/>
    <cellStyle name="Porcentagem 2 2 45" xfId="2133"/>
    <cellStyle name="Porcentagem 2 2 46" xfId="2134"/>
    <cellStyle name="Porcentagem 2 2 47" xfId="2135"/>
    <cellStyle name="Porcentagem 2 2 48" xfId="2136"/>
    <cellStyle name="Porcentagem 2 2 49" xfId="2137"/>
    <cellStyle name="Porcentagem 2 2 5" xfId="2138"/>
    <cellStyle name="Porcentagem 2 2 50" xfId="2139"/>
    <cellStyle name="Porcentagem 2 2 51" xfId="2140"/>
    <cellStyle name="Porcentagem 2 2 52" xfId="2141"/>
    <cellStyle name="Porcentagem 2 2 53" xfId="2142"/>
    <cellStyle name="Porcentagem 2 2 54" xfId="2143"/>
    <cellStyle name="Porcentagem 2 2 55" xfId="2144"/>
    <cellStyle name="Porcentagem 2 2 56" xfId="2145"/>
    <cellStyle name="Porcentagem 2 2 57" xfId="2146"/>
    <cellStyle name="Porcentagem 2 2 6" xfId="2147"/>
    <cellStyle name="Porcentagem 2 2 7" xfId="2148"/>
    <cellStyle name="Porcentagem 2 2 8" xfId="2149"/>
    <cellStyle name="Porcentagem 2 2 9" xfId="2150"/>
    <cellStyle name="Porcentagem 2 20" xfId="2151"/>
    <cellStyle name="Porcentagem 2 21" xfId="2152"/>
    <cellStyle name="Porcentagem 2 22" xfId="2153"/>
    <cellStyle name="Porcentagem 2 23" xfId="2154"/>
    <cellStyle name="Porcentagem 2 24" xfId="2155"/>
    <cellStyle name="Porcentagem 2 25" xfId="2156"/>
    <cellStyle name="Porcentagem 2 26" xfId="2157"/>
    <cellStyle name="Porcentagem 2 27" xfId="2158"/>
    <cellStyle name="Porcentagem 2 28" xfId="2159"/>
    <cellStyle name="Porcentagem 2 29" xfId="2160"/>
    <cellStyle name="Porcentagem 2 3" xfId="2161"/>
    <cellStyle name="Porcentagem 2 3 2" xfId="2162"/>
    <cellStyle name="Porcentagem 2 3 3" xfId="2163"/>
    <cellStyle name="Porcentagem 2 30" xfId="2164"/>
    <cellStyle name="Porcentagem 2 31" xfId="2165"/>
    <cellStyle name="Porcentagem 2 32" xfId="2166"/>
    <cellStyle name="Porcentagem 2 33" xfId="2167"/>
    <cellStyle name="Porcentagem 2 34" xfId="2168"/>
    <cellStyle name="Porcentagem 2 35" xfId="2169"/>
    <cellStyle name="Porcentagem 2 36" xfId="2170"/>
    <cellStyle name="Porcentagem 2 37" xfId="2171"/>
    <cellStyle name="Porcentagem 2 38" xfId="2172"/>
    <cellStyle name="Porcentagem 2 39" xfId="2173"/>
    <cellStyle name="Porcentagem 2 4" xfId="2174"/>
    <cellStyle name="Porcentagem 2 40" xfId="2175"/>
    <cellStyle name="Porcentagem 2 41" xfId="2176"/>
    <cellStyle name="Porcentagem 2 42" xfId="2177"/>
    <cellStyle name="Porcentagem 2 43" xfId="2178"/>
    <cellStyle name="Porcentagem 2 44" xfId="2179"/>
    <cellStyle name="Porcentagem 2 45" xfId="2180"/>
    <cellStyle name="Porcentagem 2 46" xfId="2181"/>
    <cellStyle name="Porcentagem 2 47" xfId="2182"/>
    <cellStyle name="Porcentagem 2 48" xfId="2183"/>
    <cellStyle name="Porcentagem 2 49" xfId="2184"/>
    <cellStyle name="Porcentagem 2 5" xfId="2185"/>
    <cellStyle name="Porcentagem 2 50" xfId="2186"/>
    <cellStyle name="Porcentagem 2 51" xfId="2187"/>
    <cellStyle name="Porcentagem 2 52" xfId="2188"/>
    <cellStyle name="Porcentagem 2 53" xfId="2189"/>
    <cellStyle name="Porcentagem 2 54" xfId="2190"/>
    <cellStyle name="Porcentagem 2 55" xfId="2191"/>
    <cellStyle name="Porcentagem 2 56" xfId="2192"/>
    <cellStyle name="Porcentagem 2 57" xfId="2193"/>
    <cellStyle name="Porcentagem 2 58" xfId="2194"/>
    <cellStyle name="Porcentagem 2 6" xfId="2195"/>
    <cellStyle name="Porcentagem 2 7" xfId="2196"/>
    <cellStyle name="Porcentagem 2 8" xfId="2197"/>
    <cellStyle name="Porcentagem 2 9" xfId="2198"/>
    <cellStyle name="Porcentagem 2_818889 Palmeirais Orc. Rec. Estrada Vicinal CM" xfId="2199"/>
    <cellStyle name="Porcentagem 3" xfId="2200"/>
    <cellStyle name="Porcentagem 3 10" xfId="2201"/>
    <cellStyle name="Porcentagem 3 11" xfId="2202"/>
    <cellStyle name="Porcentagem 3 12" xfId="2203"/>
    <cellStyle name="Porcentagem 3 13" xfId="2204"/>
    <cellStyle name="Porcentagem 3 14" xfId="2205"/>
    <cellStyle name="Porcentagem 3 15" xfId="2206"/>
    <cellStyle name="Porcentagem 3 16" xfId="2207"/>
    <cellStyle name="Porcentagem 3 17" xfId="2208"/>
    <cellStyle name="Porcentagem 3 18" xfId="2209"/>
    <cellStyle name="Porcentagem 3 19" xfId="2210"/>
    <cellStyle name="Porcentagem 3 2" xfId="2211"/>
    <cellStyle name="Porcentagem 3 2 10" xfId="2212"/>
    <cellStyle name="Porcentagem 3 2 11" xfId="2213"/>
    <cellStyle name="Porcentagem 3 2 12" xfId="2214"/>
    <cellStyle name="Porcentagem 3 2 13" xfId="2215"/>
    <cellStyle name="Porcentagem 3 2 14" xfId="2216"/>
    <cellStyle name="Porcentagem 3 2 15" xfId="2217"/>
    <cellStyle name="Porcentagem 3 2 16" xfId="2218"/>
    <cellStyle name="Porcentagem 3 2 17" xfId="2219"/>
    <cellStyle name="Porcentagem 3 2 18" xfId="2220"/>
    <cellStyle name="Porcentagem 3 2 19" xfId="2221"/>
    <cellStyle name="Porcentagem 3 2 2" xfId="2222"/>
    <cellStyle name="Porcentagem 3 2 20" xfId="2223"/>
    <cellStyle name="Porcentagem 3 2 21" xfId="2224"/>
    <cellStyle name="Porcentagem 3 2 22" xfId="2225"/>
    <cellStyle name="Porcentagem 3 2 23" xfId="2226"/>
    <cellStyle name="Porcentagem 3 2 24" xfId="2227"/>
    <cellStyle name="Porcentagem 3 2 25" xfId="2228"/>
    <cellStyle name="Porcentagem 3 2 26" xfId="2229"/>
    <cellStyle name="Porcentagem 3 2 27" xfId="2230"/>
    <cellStyle name="Porcentagem 3 2 28" xfId="2231"/>
    <cellStyle name="Porcentagem 3 2 29" xfId="2232"/>
    <cellStyle name="Porcentagem 3 2 3" xfId="2233"/>
    <cellStyle name="Porcentagem 3 2 30" xfId="2234"/>
    <cellStyle name="Porcentagem 3 2 31" xfId="2235"/>
    <cellStyle name="Porcentagem 3 2 32" xfId="2236"/>
    <cellStyle name="Porcentagem 3 2 33" xfId="2237"/>
    <cellStyle name="Porcentagem 3 2 34" xfId="2238"/>
    <cellStyle name="Porcentagem 3 2 35" xfId="2239"/>
    <cellStyle name="Porcentagem 3 2 36" xfId="2240"/>
    <cellStyle name="Porcentagem 3 2 37" xfId="2241"/>
    <cellStyle name="Porcentagem 3 2 38" xfId="2242"/>
    <cellStyle name="Porcentagem 3 2 39" xfId="2243"/>
    <cellStyle name="Porcentagem 3 2 4" xfId="2244"/>
    <cellStyle name="Porcentagem 3 2 40" xfId="2245"/>
    <cellStyle name="Porcentagem 3 2 41" xfId="2246"/>
    <cellStyle name="Porcentagem 3 2 42" xfId="2247"/>
    <cellStyle name="Porcentagem 3 2 43" xfId="2248"/>
    <cellStyle name="Porcentagem 3 2 44" xfId="2249"/>
    <cellStyle name="Porcentagem 3 2 45" xfId="2250"/>
    <cellStyle name="Porcentagem 3 2 46" xfId="2251"/>
    <cellStyle name="Porcentagem 3 2 47" xfId="2252"/>
    <cellStyle name="Porcentagem 3 2 48" xfId="2253"/>
    <cellStyle name="Porcentagem 3 2 49" xfId="2254"/>
    <cellStyle name="Porcentagem 3 2 5" xfId="2255"/>
    <cellStyle name="Porcentagem 3 2 50" xfId="2256"/>
    <cellStyle name="Porcentagem 3 2 51" xfId="2257"/>
    <cellStyle name="Porcentagem 3 2 52" xfId="2258"/>
    <cellStyle name="Porcentagem 3 2 53" xfId="2259"/>
    <cellStyle name="Porcentagem 3 2 54" xfId="2260"/>
    <cellStyle name="Porcentagem 3 2 55" xfId="2261"/>
    <cellStyle name="Porcentagem 3 2 56" xfId="2262"/>
    <cellStyle name="Porcentagem 3 2 57" xfId="2263"/>
    <cellStyle name="Porcentagem 3 2 6" xfId="2264"/>
    <cellStyle name="Porcentagem 3 2 7" xfId="2265"/>
    <cellStyle name="Porcentagem 3 2 8" xfId="2266"/>
    <cellStyle name="Porcentagem 3 2 9" xfId="2267"/>
    <cellStyle name="Porcentagem 3 20" xfId="2268"/>
    <cellStyle name="Porcentagem 3 21" xfId="2269"/>
    <cellStyle name="Porcentagem 3 22" xfId="2270"/>
    <cellStyle name="Porcentagem 3 23" xfId="2271"/>
    <cellStyle name="Porcentagem 3 24" xfId="2272"/>
    <cellStyle name="Porcentagem 3 25" xfId="2273"/>
    <cellStyle name="Porcentagem 3 26" xfId="2274"/>
    <cellStyle name="Porcentagem 3 27" xfId="2275"/>
    <cellStyle name="Porcentagem 3 28" xfId="2276"/>
    <cellStyle name="Porcentagem 3 29" xfId="2277"/>
    <cellStyle name="Porcentagem 3 3" xfId="2278"/>
    <cellStyle name="Porcentagem 3 3 2" xfId="2279"/>
    <cellStyle name="Porcentagem 3 3 3" xfId="2280"/>
    <cellStyle name="Porcentagem 3 3 4" xfId="2281"/>
    <cellStyle name="Porcentagem 3 3 5" xfId="2282"/>
    <cellStyle name="Porcentagem 3 3 6" xfId="2283"/>
    <cellStyle name="Porcentagem 3 30" xfId="2284"/>
    <cellStyle name="Porcentagem 3 31" xfId="2285"/>
    <cellStyle name="Porcentagem 3 32" xfId="2286"/>
    <cellStyle name="Porcentagem 3 33" xfId="2287"/>
    <cellStyle name="Porcentagem 3 34" xfId="2288"/>
    <cellStyle name="Porcentagem 3 35" xfId="2289"/>
    <cellStyle name="Porcentagem 3 36" xfId="2290"/>
    <cellStyle name="Porcentagem 3 37" xfId="2291"/>
    <cellStyle name="Porcentagem 3 38" xfId="2292"/>
    <cellStyle name="Porcentagem 3 39" xfId="2293"/>
    <cellStyle name="Porcentagem 3 4" xfId="2294"/>
    <cellStyle name="Porcentagem 3 4 2" xfId="2295"/>
    <cellStyle name="Porcentagem 3 4 3" xfId="2296"/>
    <cellStyle name="Porcentagem 3 4 4" xfId="2297"/>
    <cellStyle name="Porcentagem 3 4 5" xfId="2298"/>
    <cellStyle name="Porcentagem 3 4 6" xfId="2299"/>
    <cellStyle name="Porcentagem 3 40" xfId="2300"/>
    <cellStyle name="Porcentagem 3 41" xfId="2301"/>
    <cellStyle name="Porcentagem 3 42" xfId="2302"/>
    <cellStyle name="Porcentagem 3 43" xfId="2303"/>
    <cellStyle name="Porcentagem 3 44" xfId="2304"/>
    <cellStyle name="Porcentagem 3 45" xfId="2305"/>
    <cellStyle name="Porcentagem 3 46" xfId="2306"/>
    <cellStyle name="Porcentagem 3 47" xfId="2307"/>
    <cellStyle name="Porcentagem 3 48" xfId="2308"/>
    <cellStyle name="Porcentagem 3 49" xfId="2309"/>
    <cellStyle name="Porcentagem 3 5" xfId="2310"/>
    <cellStyle name="Porcentagem 3 5 2" xfId="2311"/>
    <cellStyle name="Porcentagem 3 5 3" xfId="2312"/>
    <cellStyle name="Porcentagem 3 5 4" xfId="2313"/>
    <cellStyle name="Porcentagem 3 5 5" xfId="2314"/>
    <cellStyle name="Porcentagem 3 5 6" xfId="2315"/>
    <cellStyle name="Porcentagem 3 50" xfId="2316"/>
    <cellStyle name="Porcentagem 3 51" xfId="2317"/>
    <cellStyle name="Porcentagem 3 52" xfId="2318"/>
    <cellStyle name="Porcentagem 3 53" xfId="2319"/>
    <cellStyle name="Porcentagem 3 54" xfId="2320"/>
    <cellStyle name="Porcentagem 3 55" xfId="2321"/>
    <cellStyle name="Porcentagem 3 56" xfId="2322"/>
    <cellStyle name="Porcentagem 3 57" xfId="2323"/>
    <cellStyle name="Porcentagem 3 58" xfId="2324"/>
    <cellStyle name="Porcentagem 3 59" xfId="2325"/>
    <cellStyle name="Porcentagem 3 6" xfId="2326"/>
    <cellStyle name="Porcentagem 3 60" xfId="2327"/>
    <cellStyle name="Porcentagem 3 61" xfId="2328"/>
    <cellStyle name="Porcentagem 3 62" xfId="2329"/>
    <cellStyle name="Porcentagem 3 7" xfId="2330"/>
    <cellStyle name="Porcentagem 3 8" xfId="2331"/>
    <cellStyle name="Porcentagem 3 9" xfId="2332"/>
    <cellStyle name="Porcentagem 3_818889 Palmeirais Orc. Rec. Estrada Vicinal CM" xfId="2333"/>
    <cellStyle name="Porcentagem 4" xfId="2334"/>
    <cellStyle name="Porcentagem 4 10" xfId="2335"/>
    <cellStyle name="Porcentagem 4 11" xfId="2336"/>
    <cellStyle name="Porcentagem 4 12" xfId="2337"/>
    <cellStyle name="Porcentagem 4 13" xfId="2338"/>
    <cellStyle name="Porcentagem 4 14" xfId="2339"/>
    <cellStyle name="Porcentagem 4 15" xfId="2340"/>
    <cellStyle name="Porcentagem 4 16" xfId="2341"/>
    <cellStyle name="Porcentagem 4 17" xfId="2342"/>
    <cellStyle name="Porcentagem 4 18" xfId="2343"/>
    <cellStyle name="Porcentagem 4 19" xfId="2344"/>
    <cellStyle name="Porcentagem 4 2" xfId="2345"/>
    <cellStyle name="Porcentagem 4 2 2" xfId="2346"/>
    <cellStyle name="Porcentagem 4 2 3" xfId="2347"/>
    <cellStyle name="Porcentagem 4 2 4" xfId="2348"/>
    <cellStyle name="Porcentagem 4 2 5" xfId="2349"/>
    <cellStyle name="Porcentagem 4 2 6" xfId="2350"/>
    <cellStyle name="Porcentagem 4 20" xfId="2351"/>
    <cellStyle name="Porcentagem 4 21" xfId="2352"/>
    <cellStyle name="Porcentagem 4 22" xfId="2353"/>
    <cellStyle name="Porcentagem 4 23" xfId="2354"/>
    <cellStyle name="Porcentagem 4 24" xfId="2355"/>
    <cellStyle name="Porcentagem 4 25" xfId="2356"/>
    <cellStyle name="Porcentagem 4 26" xfId="2357"/>
    <cellStyle name="Porcentagem 4 27" xfId="2358"/>
    <cellStyle name="Porcentagem 4 28" xfId="2359"/>
    <cellStyle name="Porcentagem 4 29" xfId="2360"/>
    <cellStyle name="Porcentagem 4 3" xfId="2361"/>
    <cellStyle name="Porcentagem 4 3 2" xfId="2362"/>
    <cellStyle name="Porcentagem 4 3 3" xfId="2363"/>
    <cellStyle name="Porcentagem 4 3 4" xfId="2364"/>
    <cellStyle name="Porcentagem 4 3 5" xfId="2365"/>
    <cellStyle name="Porcentagem 4 3 6" xfId="2366"/>
    <cellStyle name="Porcentagem 4 30" xfId="2367"/>
    <cellStyle name="Porcentagem 4 31" xfId="2368"/>
    <cellStyle name="Porcentagem 4 32" xfId="2369"/>
    <cellStyle name="Porcentagem 4 33" xfId="2370"/>
    <cellStyle name="Porcentagem 4 34" xfId="2371"/>
    <cellStyle name="Porcentagem 4 35" xfId="2372"/>
    <cellStyle name="Porcentagem 4 36" xfId="2373"/>
    <cellStyle name="Porcentagem 4 37" xfId="2374"/>
    <cellStyle name="Porcentagem 4 38" xfId="2375"/>
    <cellStyle name="Porcentagem 4 39" xfId="2376"/>
    <cellStyle name="Porcentagem 4 4" xfId="2377"/>
    <cellStyle name="Porcentagem 4 4 2" xfId="2378"/>
    <cellStyle name="Porcentagem 4 4 3" xfId="2379"/>
    <cellStyle name="Porcentagem 4 4 4" xfId="2380"/>
    <cellStyle name="Porcentagem 4 4 5" xfId="2381"/>
    <cellStyle name="Porcentagem 4 4 6" xfId="2382"/>
    <cellStyle name="Porcentagem 4 40" xfId="2383"/>
    <cellStyle name="Porcentagem 4 41" xfId="2384"/>
    <cellStyle name="Porcentagem 4 42" xfId="2385"/>
    <cellStyle name="Porcentagem 4 43" xfId="2386"/>
    <cellStyle name="Porcentagem 4 44" xfId="2387"/>
    <cellStyle name="Porcentagem 4 45" xfId="2388"/>
    <cellStyle name="Porcentagem 4 46" xfId="2389"/>
    <cellStyle name="Porcentagem 4 47" xfId="2390"/>
    <cellStyle name="Porcentagem 4 48" xfId="2391"/>
    <cellStyle name="Porcentagem 4 49" xfId="2392"/>
    <cellStyle name="Porcentagem 4 5" xfId="2393"/>
    <cellStyle name="Porcentagem 4 50" xfId="2394"/>
    <cellStyle name="Porcentagem 4 51" xfId="2395"/>
    <cellStyle name="Porcentagem 4 52" xfId="2396"/>
    <cellStyle name="Porcentagem 4 53" xfId="2397"/>
    <cellStyle name="Porcentagem 4 54" xfId="2398"/>
    <cellStyle name="Porcentagem 4 55" xfId="2399"/>
    <cellStyle name="Porcentagem 4 56" xfId="2400"/>
    <cellStyle name="Porcentagem 4 57" xfId="2401"/>
    <cellStyle name="Porcentagem 4 58" xfId="2402"/>
    <cellStyle name="Porcentagem 4 59" xfId="2403"/>
    <cellStyle name="Porcentagem 4 6" xfId="2404"/>
    <cellStyle name="Porcentagem 4 60" xfId="2405"/>
    <cellStyle name="Porcentagem 4 61" xfId="2406"/>
    <cellStyle name="Porcentagem 4 7" xfId="2407"/>
    <cellStyle name="Porcentagem 4 8" xfId="2408"/>
    <cellStyle name="Porcentagem 4 9" xfId="2409"/>
    <cellStyle name="Porcentagem 5" xfId="2410"/>
    <cellStyle name="Porcentagem 5 2" xfId="2411"/>
    <cellStyle name="Porcentagem 6" xfId="2412"/>
    <cellStyle name="Porcentagem 6 2" xfId="2413"/>
    <cellStyle name="Porcentagem 7" xfId="2414"/>
    <cellStyle name="Porcentagem 7 2" xfId="2415"/>
    <cellStyle name="Porcentagem 8" xfId="2416"/>
    <cellStyle name="Porcentagem 8 2" xfId="2417"/>
    <cellStyle name="Porcentagem 9" xfId="2418"/>
    <cellStyle name="Ruim" xfId="2419"/>
    <cellStyle name="Saída" xfId="2420"/>
    <cellStyle name="Saída 2" xfId="2421"/>
    <cellStyle name="Saída 3" xfId="2422"/>
    <cellStyle name="Saída 4" xfId="2423"/>
    <cellStyle name="Saída 5" xfId="2424"/>
    <cellStyle name="Saída 6" xfId="2425"/>
    <cellStyle name="Saída 7" xfId="2426"/>
    <cellStyle name="Saída 8" xfId="2427"/>
    <cellStyle name="Saída 9" xfId="2428"/>
    <cellStyle name="Separador de m" xfId="2429"/>
    <cellStyle name="Comma [0]" xfId="2430"/>
    <cellStyle name="Separador de milhares 10" xfId="2431"/>
    <cellStyle name="Separador de milhares 10 2" xfId="2432"/>
    <cellStyle name="Separador de milhares 10 2 2" xfId="2433"/>
    <cellStyle name="Separador de milhares 10 3" xfId="2434"/>
    <cellStyle name="Separador de milhares 10 4" xfId="2435"/>
    <cellStyle name="Separador de milhares 11" xfId="2436"/>
    <cellStyle name="Separador de milhares 11 2" xfId="2437"/>
    <cellStyle name="Separador de milhares 11 3" xfId="2438"/>
    <cellStyle name="Separador de milhares 12" xfId="2439"/>
    <cellStyle name="Separador de milhares 12 2" xfId="2440"/>
    <cellStyle name="Separador de milhares 13" xfId="2441"/>
    <cellStyle name="Separador de milhares 13 2" xfId="2442"/>
    <cellStyle name="Separador de milhares 13 3" xfId="2443"/>
    <cellStyle name="Separador de milhares 13 4" xfId="2444"/>
    <cellStyle name="Separador de milhares 14" xfId="2445"/>
    <cellStyle name="Separador de milhares 14 2" xfId="2446"/>
    <cellStyle name="Separador de milhares 15" xfId="2447"/>
    <cellStyle name="Separador de milhares 16" xfId="2448"/>
    <cellStyle name="Separador de milhares 17" xfId="2449"/>
    <cellStyle name="Separador de milhares 18" xfId="2450"/>
    <cellStyle name="Separador de milhares 19" xfId="2451"/>
    <cellStyle name="Separador de milhares 2" xfId="2452"/>
    <cellStyle name="Separador de milhares 2 10" xfId="2453"/>
    <cellStyle name="Separador de milhares 2 10 2" xfId="2454"/>
    <cellStyle name="Separador de milhares 2 11" xfId="2455"/>
    <cellStyle name="Separador de milhares 2 12" xfId="2456"/>
    <cellStyle name="Separador de milhares 2 13" xfId="2457"/>
    <cellStyle name="Separador de milhares 2 14" xfId="2458"/>
    <cellStyle name="Separador de milhares 2 15" xfId="2459"/>
    <cellStyle name="Separador de milhares 2 16" xfId="2460"/>
    <cellStyle name="Separador de milhares 2 17" xfId="2461"/>
    <cellStyle name="Separador de milhares 2 18" xfId="2462"/>
    <cellStyle name="Separador de milhares 2 19" xfId="2463"/>
    <cellStyle name="Separador de milhares 2 2" xfId="2464"/>
    <cellStyle name="Separador de milhares 2 2 10" xfId="2465"/>
    <cellStyle name="Separador de milhares 2 2 11" xfId="2466"/>
    <cellStyle name="Separador de milhares 2 2 12" xfId="2467"/>
    <cellStyle name="Separador de milhares 2 2 13" xfId="2468"/>
    <cellStyle name="Separador de milhares 2 2 14" xfId="2469"/>
    <cellStyle name="Separador de milhares 2 2 15" xfId="2470"/>
    <cellStyle name="Separador de milhares 2 2 16" xfId="2471"/>
    <cellStyle name="Separador de milhares 2 2 17" xfId="2472"/>
    <cellStyle name="Separador de milhares 2 2 18" xfId="2473"/>
    <cellStyle name="Separador de milhares 2 2 19" xfId="2474"/>
    <cellStyle name="Separador de milhares 2 2 2" xfId="2475"/>
    <cellStyle name="Separador de milhares 2 2 2 10" xfId="2476"/>
    <cellStyle name="Separador de milhares 2 2 2 11" xfId="2477"/>
    <cellStyle name="Separador de milhares 2 2 2 12" xfId="2478"/>
    <cellStyle name="Separador de milhares 2 2 2 13" xfId="2479"/>
    <cellStyle name="Separador de milhares 2 2 2 14" xfId="2480"/>
    <cellStyle name="Separador de milhares 2 2 2 15" xfId="2481"/>
    <cellStyle name="Separador de milhares 2 2 2 16" xfId="2482"/>
    <cellStyle name="Separador de milhares 2 2 2 17" xfId="2483"/>
    <cellStyle name="Separador de milhares 2 2 2 18" xfId="2484"/>
    <cellStyle name="Separador de milhares 2 2 2 19" xfId="2485"/>
    <cellStyle name="Separador de milhares 2 2 2 2" xfId="2486"/>
    <cellStyle name="Separador de milhares 2 2 2 20" xfId="2487"/>
    <cellStyle name="Separador de milhares 2 2 2 21" xfId="2488"/>
    <cellStyle name="Separador de milhares 2 2 2 22" xfId="2489"/>
    <cellStyle name="Separador de milhares 2 2 2 23" xfId="2490"/>
    <cellStyle name="Separador de milhares 2 2 2 24" xfId="2491"/>
    <cellStyle name="Separador de milhares 2 2 2 25" xfId="2492"/>
    <cellStyle name="Separador de milhares 2 2 2 26" xfId="2493"/>
    <cellStyle name="Separador de milhares 2 2 2 27" xfId="2494"/>
    <cellStyle name="Separador de milhares 2 2 2 28" xfId="2495"/>
    <cellStyle name="Separador de milhares 2 2 2 29" xfId="2496"/>
    <cellStyle name="Separador de milhares 2 2 2 3" xfId="2497"/>
    <cellStyle name="Separador de milhares 2 2 2 30" xfId="2498"/>
    <cellStyle name="Separador de milhares 2 2 2 31" xfId="2499"/>
    <cellStyle name="Separador de milhares 2 2 2 32" xfId="2500"/>
    <cellStyle name="Separador de milhares 2 2 2 33" xfId="2501"/>
    <cellStyle name="Separador de milhares 2 2 2 34" xfId="2502"/>
    <cellStyle name="Separador de milhares 2 2 2 35" xfId="2503"/>
    <cellStyle name="Separador de milhares 2 2 2 36" xfId="2504"/>
    <cellStyle name="Separador de milhares 2 2 2 37" xfId="2505"/>
    <cellStyle name="Separador de milhares 2 2 2 38" xfId="2506"/>
    <cellStyle name="Separador de milhares 2 2 2 39" xfId="2507"/>
    <cellStyle name="Separador de milhares 2 2 2 4" xfId="2508"/>
    <cellStyle name="Separador de milhares 2 2 2 40" xfId="2509"/>
    <cellStyle name="Separador de milhares 2 2 2 41" xfId="2510"/>
    <cellStyle name="Separador de milhares 2 2 2 42" xfId="2511"/>
    <cellStyle name="Separador de milhares 2 2 2 43" xfId="2512"/>
    <cellStyle name="Separador de milhares 2 2 2 44" xfId="2513"/>
    <cellStyle name="Separador de milhares 2 2 2 45" xfId="2514"/>
    <cellStyle name="Separador de milhares 2 2 2 46" xfId="2515"/>
    <cellStyle name="Separador de milhares 2 2 2 47" xfId="2516"/>
    <cellStyle name="Separador de milhares 2 2 2 48" xfId="2517"/>
    <cellStyle name="Separador de milhares 2 2 2 49" xfId="2518"/>
    <cellStyle name="Separador de milhares 2 2 2 5" xfId="2519"/>
    <cellStyle name="Separador de milhares 2 2 2 50" xfId="2520"/>
    <cellStyle name="Separador de milhares 2 2 2 51" xfId="2521"/>
    <cellStyle name="Separador de milhares 2 2 2 52" xfId="2522"/>
    <cellStyle name="Separador de milhares 2 2 2 53" xfId="2523"/>
    <cellStyle name="Separador de milhares 2 2 2 54" xfId="2524"/>
    <cellStyle name="Separador de milhares 2 2 2 55" xfId="2525"/>
    <cellStyle name="Separador de milhares 2 2 2 56" xfId="2526"/>
    <cellStyle name="Separador de milhares 2 2 2 57" xfId="2527"/>
    <cellStyle name="Separador de milhares 2 2 2 58" xfId="2528"/>
    <cellStyle name="Separador de milhares 2 2 2 6" xfId="2529"/>
    <cellStyle name="Separador de milhares 2 2 2 7" xfId="2530"/>
    <cellStyle name="Separador de milhares 2 2 2 8" xfId="2531"/>
    <cellStyle name="Separador de milhares 2 2 2 9" xfId="2532"/>
    <cellStyle name="Separador de milhares 2 2 20" xfId="2533"/>
    <cellStyle name="Separador de milhares 2 2 21" xfId="2534"/>
    <cellStyle name="Separador de milhares 2 2 22" xfId="2535"/>
    <cellStyle name="Separador de milhares 2 2 23" xfId="2536"/>
    <cellStyle name="Separador de milhares 2 2 24" xfId="2537"/>
    <cellStyle name="Separador de milhares 2 2 25" xfId="2538"/>
    <cellStyle name="Separador de milhares 2 2 26" xfId="2539"/>
    <cellStyle name="Separador de milhares 2 2 27" xfId="2540"/>
    <cellStyle name="Separador de milhares 2 2 28" xfId="2541"/>
    <cellStyle name="Separador de milhares 2 2 29" xfId="2542"/>
    <cellStyle name="Separador de milhares 2 2 3" xfId="2543"/>
    <cellStyle name="Separador de milhares 2 2 3 2" xfId="2544"/>
    <cellStyle name="Separador de milhares 2 2 3 2 2" xfId="2545"/>
    <cellStyle name="Separador de milhares 2 2 3 2 3" xfId="2546"/>
    <cellStyle name="Separador de milhares 2 2 3 2 4" xfId="2547"/>
    <cellStyle name="Separador de milhares 2 2 3 2 5" xfId="2548"/>
    <cellStyle name="Separador de milhares 2 2 3 2 6" xfId="2549"/>
    <cellStyle name="Separador de milhares 2 2 3 3" xfId="2550"/>
    <cellStyle name="Separador de milhares 2 2 3 4" xfId="2551"/>
    <cellStyle name="Separador de milhares 2 2 3 5" xfId="2552"/>
    <cellStyle name="Separador de milhares 2 2 3 6" xfId="2553"/>
    <cellStyle name="Separador de milhares 2 2 3 7" xfId="2554"/>
    <cellStyle name="Separador de milhares 2 2 3 8" xfId="2555"/>
    <cellStyle name="Separador de milhares 2 2 30" xfId="2556"/>
    <cellStyle name="Separador de milhares 2 2 31" xfId="2557"/>
    <cellStyle name="Separador de milhares 2 2 32" xfId="2558"/>
    <cellStyle name="Separador de milhares 2 2 33" xfId="2559"/>
    <cellStyle name="Separador de milhares 2 2 34" xfId="2560"/>
    <cellStyle name="Separador de milhares 2 2 35" xfId="2561"/>
    <cellStyle name="Separador de milhares 2 2 36" xfId="2562"/>
    <cellStyle name="Separador de milhares 2 2 37" xfId="2563"/>
    <cellStyle name="Separador de milhares 2 2 38" xfId="2564"/>
    <cellStyle name="Separador de milhares 2 2 39" xfId="2565"/>
    <cellStyle name="Separador de milhares 2 2 4" xfId="2566"/>
    <cellStyle name="Separador de milhares 2 2 4 10" xfId="2567"/>
    <cellStyle name="Separador de milhares 2 2 4 11" xfId="2568"/>
    <cellStyle name="Separador de milhares 2 2 4 12" xfId="2569"/>
    <cellStyle name="Separador de milhares 2 2 4 13" xfId="2570"/>
    <cellStyle name="Separador de milhares 2 2 4 14" xfId="2571"/>
    <cellStyle name="Separador de milhares 2 2 4 15" xfId="2572"/>
    <cellStyle name="Separador de milhares 2 2 4 16" xfId="2573"/>
    <cellStyle name="Separador de milhares 2 2 4 17" xfId="2574"/>
    <cellStyle name="Separador de milhares 2 2 4 18" xfId="2575"/>
    <cellStyle name="Separador de milhares 2 2 4 19" xfId="2576"/>
    <cellStyle name="Separador de milhares 2 2 4 2" xfId="2577"/>
    <cellStyle name="Separador de milhares 2 2 4 20" xfId="2578"/>
    <cellStyle name="Separador de milhares 2 2 4 21" xfId="2579"/>
    <cellStyle name="Separador de milhares 2 2 4 22" xfId="2580"/>
    <cellStyle name="Separador de milhares 2 2 4 23" xfId="2581"/>
    <cellStyle name="Separador de milhares 2 2 4 24" xfId="2582"/>
    <cellStyle name="Separador de milhares 2 2 4 25" xfId="2583"/>
    <cellStyle name="Separador de milhares 2 2 4 26" xfId="2584"/>
    <cellStyle name="Separador de milhares 2 2 4 27" xfId="2585"/>
    <cellStyle name="Separador de milhares 2 2 4 28" xfId="2586"/>
    <cellStyle name="Separador de milhares 2 2 4 29" xfId="2587"/>
    <cellStyle name="Separador de milhares 2 2 4 3" xfId="2588"/>
    <cellStyle name="Separador de milhares 2 2 4 30" xfId="2589"/>
    <cellStyle name="Separador de milhares 2 2 4 31" xfId="2590"/>
    <cellStyle name="Separador de milhares 2 2 4 32" xfId="2591"/>
    <cellStyle name="Separador de milhares 2 2 4 33" xfId="2592"/>
    <cellStyle name="Separador de milhares 2 2 4 34" xfId="2593"/>
    <cellStyle name="Separador de milhares 2 2 4 35" xfId="2594"/>
    <cellStyle name="Separador de milhares 2 2 4 36" xfId="2595"/>
    <cellStyle name="Separador de milhares 2 2 4 37" xfId="2596"/>
    <cellStyle name="Separador de milhares 2 2 4 38" xfId="2597"/>
    <cellStyle name="Separador de milhares 2 2 4 39" xfId="2598"/>
    <cellStyle name="Separador de milhares 2 2 4 4" xfId="2599"/>
    <cellStyle name="Separador de milhares 2 2 4 40" xfId="2600"/>
    <cellStyle name="Separador de milhares 2 2 4 41" xfId="2601"/>
    <cellStyle name="Separador de milhares 2 2 4 42" xfId="2602"/>
    <cellStyle name="Separador de milhares 2 2 4 43" xfId="2603"/>
    <cellStyle name="Separador de milhares 2 2 4 44" xfId="2604"/>
    <cellStyle name="Separador de milhares 2 2 4 45" xfId="2605"/>
    <cellStyle name="Separador de milhares 2 2 4 46" xfId="2606"/>
    <cellStyle name="Separador de milhares 2 2 4 47" xfId="2607"/>
    <cellStyle name="Separador de milhares 2 2 4 48" xfId="2608"/>
    <cellStyle name="Separador de milhares 2 2 4 49" xfId="2609"/>
    <cellStyle name="Separador de milhares 2 2 4 5" xfId="2610"/>
    <cellStyle name="Separador de milhares 2 2 4 50" xfId="2611"/>
    <cellStyle name="Separador de milhares 2 2 4 6" xfId="2612"/>
    <cellStyle name="Separador de milhares 2 2 4 7" xfId="2613"/>
    <cellStyle name="Separador de milhares 2 2 4 8" xfId="2614"/>
    <cellStyle name="Separador de milhares 2 2 4 9" xfId="2615"/>
    <cellStyle name="Separador de milhares 2 2 40" xfId="2616"/>
    <cellStyle name="Separador de milhares 2 2 41" xfId="2617"/>
    <cellStyle name="Separador de milhares 2 2 42" xfId="2618"/>
    <cellStyle name="Separador de milhares 2 2 43" xfId="2619"/>
    <cellStyle name="Separador de milhares 2 2 44" xfId="2620"/>
    <cellStyle name="Separador de milhares 2 2 45" xfId="2621"/>
    <cellStyle name="Separador de milhares 2 2 46" xfId="2622"/>
    <cellStyle name="Separador de milhares 2 2 47" xfId="2623"/>
    <cellStyle name="Separador de milhares 2 2 48" xfId="2624"/>
    <cellStyle name="Separador de milhares 2 2 49" xfId="2625"/>
    <cellStyle name="Separador de milhares 2 2 5" xfId="2626"/>
    <cellStyle name="Separador de milhares 2 2 5 2" xfId="2627"/>
    <cellStyle name="Separador de milhares 2 2 50" xfId="2628"/>
    <cellStyle name="Separador de milhares 2 2 51" xfId="2629"/>
    <cellStyle name="Separador de milhares 2 2 52" xfId="2630"/>
    <cellStyle name="Separador de milhares 2 2 53" xfId="2631"/>
    <cellStyle name="Separador de milhares 2 2 54" xfId="2632"/>
    <cellStyle name="Separador de milhares 2 2 55" xfId="2633"/>
    <cellStyle name="Separador de milhares 2 2 56" xfId="2634"/>
    <cellStyle name="Separador de milhares 2 2 57" xfId="2635"/>
    <cellStyle name="Separador de milhares 2 2 58" xfId="2636"/>
    <cellStyle name="Separador de milhares 2 2 59" xfId="2637"/>
    <cellStyle name="Separador de milhares 2 2 6" xfId="2638"/>
    <cellStyle name="Separador de milhares 2 2 60" xfId="2639"/>
    <cellStyle name="Separador de milhares 2 2 61" xfId="2640"/>
    <cellStyle name="Separador de milhares 2 2 7" xfId="2641"/>
    <cellStyle name="Separador de milhares 2 2 8" xfId="2642"/>
    <cellStyle name="Separador de milhares 2 2 9" xfId="2643"/>
    <cellStyle name="Separador de milhares 2 2_818889 Palmeirais Orc. Rec. Estrada Vicinal CM" xfId="2644"/>
    <cellStyle name="Separador de milhares 2 20" xfId="2645"/>
    <cellStyle name="Separador de milhares 2 21" xfId="2646"/>
    <cellStyle name="Separador de milhares 2 22" xfId="2647"/>
    <cellStyle name="Separador de milhares 2 23" xfId="2648"/>
    <cellStyle name="Separador de milhares 2 24" xfId="2649"/>
    <cellStyle name="Separador de milhares 2 25" xfId="2650"/>
    <cellStyle name="Separador de milhares 2 26" xfId="2651"/>
    <cellStyle name="Separador de milhares 2 27" xfId="2652"/>
    <cellStyle name="Separador de milhares 2 28" xfId="2653"/>
    <cellStyle name="Separador de milhares 2 29" xfId="2654"/>
    <cellStyle name="Separador de milhares 2 3" xfId="2655"/>
    <cellStyle name="Separador de milhares 2 3 2" xfId="2656"/>
    <cellStyle name="Separador de milhares 2 3 2 2" xfId="2657"/>
    <cellStyle name="Separador de milhares 2 3 3" xfId="2658"/>
    <cellStyle name="Separador de milhares 2 3 4" xfId="2659"/>
    <cellStyle name="Separador de milhares 2 3 5" xfId="2660"/>
    <cellStyle name="Separador de milhares 2 3 6" xfId="2661"/>
    <cellStyle name="Separador de milhares 2 3 7" xfId="2662"/>
    <cellStyle name="Separador de milhares 2 3_Orcamento Caracol CM SICRO 2" xfId="2663"/>
    <cellStyle name="Separador de milhares 2 30" xfId="2664"/>
    <cellStyle name="Separador de milhares 2 31" xfId="2665"/>
    <cellStyle name="Separador de milhares 2 32" xfId="2666"/>
    <cellStyle name="Separador de milhares 2 33" xfId="2667"/>
    <cellStyle name="Separador de milhares 2 34" xfId="2668"/>
    <cellStyle name="Separador de milhares 2 35" xfId="2669"/>
    <cellStyle name="Separador de milhares 2 36" xfId="2670"/>
    <cellStyle name="Separador de milhares 2 37" xfId="2671"/>
    <cellStyle name="Separador de milhares 2 38" xfId="2672"/>
    <cellStyle name="Separador de milhares 2 39" xfId="2673"/>
    <cellStyle name="Separador de milhares 2 4" xfId="2674"/>
    <cellStyle name="Separador de milhares 2 4 2" xfId="2675"/>
    <cellStyle name="Separador de milhares 2 40" xfId="2676"/>
    <cellStyle name="Separador de milhares 2 41" xfId="2677"/>
    <cellStyle name="Separador de milhares 2 42" xfId="2678"/>
    <cellStyle name="Separador de milhares 2 43" xfId="2679"/>
    <cellStyle name="Separador de milhares 2 44" xfId="2680"/>
    <cellStyle name="Separador de milhares 2 45" xfId="2681"/>
    <cellStyle name="Separador de milhares 2 46" xfId="2682"/>
    <cellStyle name="Separador de milhares 2 47" xfId="2683"/>
    <cellStyle name="Separador de milhares 2 48" xfId="2684"/>
    <cellStyle name="Separador de milhares 2 49" xfId="2685"/>
    <cellStyle name="Separador de milhares 2 5" xfId="2686"/>
    <cellStyle name="Separador de milhares 2 5 2" xfId="2687"/>
    <cellStyle name="Separador de milhares 2 50" xfId="2688"/>
    <cellStyle name="Separador de milhares 2 51" xfId="2689"/>
    <cellStyle name="Separador de milhares 2 52" xfId="2690"/>
    <cellStyle name="Separador de milhares 2 53" xfId="2691"/>
    <cellStyle name="Separador de milhares 2 54" xfId="2692"/>
    <cellStyle name="Separador de milhares 2 55" xfId="2693"/>
    <cellStyle name="Separador de milhares 2 56" xfId="2694"/>
    <cellStyle name="Separador de milhares 2 57" xfId="2695"/>
    <cellStyle name="Separador de milhares 2 58" xfId="2696"/>
    <cellStyle name="Separador de milhares 2 59" xfId="2697"/>
    <cellStyle name="Separador de milhares 2 6" xfId="2698"/>
    <cellStyle name="Separador de milhares 2 6 10" xfId="2699"/>
    <cellStyle name="Separador de milhares 2 6 11" xfId="2700"/>
    <cellStyle name="Separador de milhares 2 6 12" xfId="2701"/>
    <cellStyle name="Separador de milhares 2 6 13" xfId="2702"/>
    <cellStyle name="Separador de milhares 2 6 14" xfId="2703"/>
    <cellStyle name="Separador de milhares 2 6 15" xfId="2704"/>
    <cellStyle name="Separador de milhares 2 6 16" xfId="2705"/>
    <cellStyle name="Separador de milhares 2 6 17" xfId="2706"/>
    <cellStyle name="Separador de milhares 2 6 18" xfId="2707"/>
    <cellStyle name="Separador de milhares 2 6 19" xfId="2708"/>
    <cellStyle name="Separador de milhares 2 6 2" xfId="2709"/>
    <cellStyle name="Separador de milhares 2 6 20" xfId="2710"/>
    <cellStyle name="Separador de milhares 2 6 21" xfId="2711"/>
    <cellStyle name="Separador de milhares 2 6 22" xfId="2712"/>
    <cellStyle name="Separador de milhares 2 6 23" xfId="2713"/>
    <cellStyle name="Separador de milhares 2 6 24" xfId="2714"/>
    <cellStyle name="Separador de milhares 2 6 25" xfId="2715"/>
    <cellStyle name="Separador de milhares 2 6 26" xfId="2716"/>
    <cellStyle name="Separador de milhares 2 6 27" xfId="2717"/>
    <cellStyle name="Separador de milhares 2 6 28" xfId="2718"/>
    <cellStyle name="Separador de milhares 2 6 29" xfId="2719"/>
    <cellStyle name="Separador de milhares 2 6 3" xfId="2720"/>
    <cellStyle name="Separador de milhares 2 6 30" xfId="2721"/>
    <cellStyle name="Separador de milhares 2 6 31" xfId="2722"/>
    <cellStyle name="Separador de milhares 2 6 32" xfId="2723"/>
    <cellStyle name="Separador de milhares 2 6 33" xfId="2724"/>
    <cellStyle name="Separador de milhares 2 6 34" xfId="2725"/>
    <cellStyle name="Separador de milhares 2 6 35" xfId="2726"/>
    <cellStyle name="Separador de milhares 2 6 36" xfId="2727"/>
    <cellStyle name="Separador de milhares 2 6 37" xfId="2728"/>
    <cellStyle name="Separador de milhares 2 6 38" xfId="2729"/>
    <cellStyle name="Separador de milhares 2 6 39" xfId="2730"/>
    <cellStyle name="Separador de milhares 2 6 4" xfId="2731"/>
    <cellStyle name="Separador de milhares 2 6 40" xfId="2732"/>
    <cellStyle name="Separador de milhares 2 6 41" xfId="2733"/>
    <cellStyle name="Separador de milhares 2 6 42" xfId="2734"/>
    <cellStyle name="Separador de milhares 2 6 43" xfId="2735"/>
    <cellStyle name="Separador de milhares 2 6 44" xfId="2736"/>
    <cellStyle name="Separador de milhares 2 6 45" xfId="2737"/>
    <cellStyle name="Separador de milhares 2 6 46" xfId="2738"/>
    <cellStyle name="Separador de milhares 2 6 5" xfId="2739"/>
    <cellStyle name="Separador de milhares 2 6 6" xfId="2740"/>
    <cellStyle name="Separador de milhares 2 6 7" xfId="2741"/>
    <cellStyle name="Separador de milhares 2 6 8" xfId="2742"/>
    <cellStyle name="Separador de milhares 2 6 9" xfId="2743"/>
    <cellStyle name="Separador de milhares 2 60" xfId="2744"/>
    <cellStyle name="Separador de milhares 2 61" xfId="2745"/>
    <cellStyle name="Separador de milhares 2 7" xfId="2746"/>
    <cellStyle name="Separador de milhares 2 7 2" xfId="2747"/>
    <cellStyle name="Separador de milhares 2 8" xfId="2748"/>
    <cellStyle name="Separador de milhares 2 8 2" xfId="2749"/>
    <cellStyle name="Separador de milhares 2 9" xfId="2750"/>
    <cellStyle name="Separador de milhares 2_818889 Palmeirais Orc. Rec. Estrada Vicinal CM" xfId="2751"/>
    <cellStyle name="Separador de milhares 20" xfId="2752"/>
    <cellStyle name="Separador de milhares 21" xfId="2753"/>
    <cellStyle name="Separador de milhares 22" xfId="2754"/>
    <cellStyle name="Separador de milhares 23" xfId="2755"/>
    <cellStyle name="Separador de milhares 3" xfId="2756"/>
    <cellStyle name="Separador de milhares 3 10" xfId="2757"/>
    <cellStyle name="Separador de milhares 3 11" xfId="2758"/>
    <cellStyle name="Separador de milhares 3 12" xfId="2759"/>
    <cellStyle name="Separador de milhares 3 13" xfId="2760"/>
    <cellStyle name="Separador de milhares 3 14" xfId="2761"/>
    <cellStyle name="Separador de milhares 3 15" xfId="2762"/>
    <cellStyle name="Separador de milhares 3 16" xfId="2763"/>
    <cellStyle name="Separador de milhares 3 17" xfId="2764"/>
    <cellStyle name="Separador de milhares 3 18" xfId="2765"/>
    <cellStyle name="Separador de milhares 3 19" xfId="2766"/>
    <cellStyle name="Separador de milhares 3 2" xfId="2767"/>
    <cellStyle name="Separador de milhares 3 2 10" xfId="2768"/>
    <cellStyle name="Separador de milhares 3 2 11" xfId="2769"/>
    <cellStyle name="Separador de milhares 3 2 12" xfId="2770"/>
    <cellStyle name="Separador de milhares 3 2 13" xfId="2771"/>
    <cellStyle name="Separador de milhares 3 2 14" xfId="2772"/>
    <cellStyle name="Separador de milhares 3 2 15" xfId="2773"/>
    <cellStyle name="Separador de milhares 3 2 16" xfId="2774"/>
    <cellStyle name="Separador de milhares 3 2 17" xfId="2775"/>
    <cellStyle name="Separador de milhares 3 2 18" xfId="2776"/>
    <cellStyle name="Separador de milhares 3 2 19" xfId="2777"/>
    <cellStyle name="Separador de milhares 3 2 2" xfId="2778"/>
    <cellStyle name="Separador de milhares 3 2 2 2" xfId="2779"/>
    <cellStyle name="Separador de milhares 3 2 20" xfId="2780"/>
    <cellStyle name="Separador de milhares 3 2 21" xfId="2781"/>
    <cellStyle name="Separador de milhares 3 2 22" xfId="2782"/>
    <cellStyle name="Separador de milhares 3 2 23" xfId="2783"/>
    <cellStyle name="Separador de milhares 3 2 24" xfId="2784"/>
    <cellStyle name="Separador de milhares 3 2 25" xfId="2785"/>
    <cellStyle name="Separador de milhares 3 2 26" xfId="2786"/>
    <cellStyle name="Separador de milhares 3 2 27" xfId="2787"/>
    <cellStyle name="Separador de milhares 3 2 28" xfId="2788"/>
    <cellStyle name="Separador de milhares 3 2 29" xfId="2789"/>
    <cellStyle name="Separador de milhares 3 2 3" xfId="2790"/>
    <cellStyle name="Separador de milhares 3 2 30" xfId="2791"/>
    <cellStyle name="Separador de milhares 3 2 31" xfId="2792"/>
    <cellStyle name="Separador de milhares 3 2 32" xfId="2793"/>
    <cellStyle name="Separador de milhares 3 2 33" xfId="2794"/>
    <cellStyle name="Separador de milhares 3 2 34" xfId="2795"/>
    <cellStyle name="Separador de milhares 3 2 35" xfId="2796"/>
    <cellStyle name="Separador de milhares 3 2 36" xfId="2797"/>
    <cellStyle name="Separador de milhares 3 2 37" xfId="2798"/>
    <cellStyle name="Separador de milhares 3 2 38" xfId="2799"/>
    <cellStyle name="Separador de milhares 3 2 39" xfId="2800"/>
    <cellStyle name="Separador de milhares 3 2 4" xfId="2801"/>
    <cellStyle name="Separador de milhares 3 2 40" xfId="2802"/>
    <cellStyle name="Separador de milhares 3 2 41" xfId="2803"/>
    <cellStyle name="Separador de milhares 3 2 42" xfId="2804"/>
    <cellStyle name="Separador de milhares 3 2 43" xfId="2805"/>
    <cellStyle name="Separador de milhares 3 2 44" xfId="2806"/>
    <cellStyle name="Separador de milhares 3 2 45" xfId="2807"/>
    <cellStyle name="Separador de milhares 3 2 46" xfId="2808"/>
    <cellStyle name="Separador de milhares 3 2 47" xfId="2809"/>
    <cellStyle name="Separador de milhares 3 2 48" xfId="2810"/>
    <cellStyle name="Separador de milhares 3 2 49" xfId="2811"/>
    <cellStyle name="Separador de milhares 3 2 5" xfId="2812"/>
    <cellStyle name="Separador de milhares 3 2 50" xfId="2813"/>
    <cellStyle name="Separador de milhares 3 2 51" xfId="2814"/>
    <cellStyle name="Separador de milhares 3 2 52" xfId="2815"/>
    <cellStyle name="Separador de milhares 3 2 53" xfId="2816"/>
    <cellStyle name="Separador de milhares 3 2 54" xfId="2817"/>
    <cellStyle name="Separador de milhares 3 2 55" xfId="2818"/>
    <cellStyle name="Separador de milhares 3 2 56" xfId="2819"/>
    <cellStyle name="Separador de milhares 3 2 57" xfId="2820"/>
    <cellStyle name="Separador de milhares 3 2 58" xfId="2821"/>
    <cellStyle name="Separador de milhares 3 2 6" xfId="2822"/>
    <cellStyle name="Separador de milhares 3 2 7" xfId="2823"/>
    <cellStyle name="Separador de milhares 3 2 8" xfId="2824"/>
    <cellStyle name="Separador de milhares 3 2 9" xfId="2825"/>
    <cellStyle name="Separador de milhares 3 20" xfId="2826"/>
    <cellStyle name="Separador de milhares 3 21" xfId="2827"/>
    <cellStyle name="Separador de milhares 3 22" xfId="2828"/>
    <cellStyle name="Separador de milhares 3 23" xfId="2829"/>
    <cellStyle name="Separador de milhares 3 24" xfId="2830"/>
    <cellStyle name="Separador de milhares 3 25" xfId="2831"/>
    <cellStyle name="Separador de milhares 3 26" xfId="2832"/>
    <cellStyle name="Separador de milhares 3 27" xfId="2833"/>
    <cellStyle name="Separador de milhares 3 28" xfId="2834"/>
    <cellStyle name="Separador de milhares 3 29" xfId="2835"/>
    <cellStyle name="Separador de milhares 3 3" xfId="2836"/>
    <cellStyle name="Separador de milhares 3 3 10" xfId="2837"/>
    <cellStyle name="Separador de milhares 3 3 11" xfId="2838"/>
    <cellStyle name="Separador de milhares 3 3 12" xfId="2839"/>
    <cellStyle name="Separador de milhares 3 3 13" xfId="2840"/>
    <cellStyle name="Separador de milhares 3 3 14" xfId="2841"/>
    <cellStyle name="Separador de milhares 3 3 15" xfId="2842"/>
    <cellStyle name="Separador de milhares 3 3 16" xfId="2843"/>
    <cellStyle name="Separador de milhares 3 3 17" xfId="2844"/>
    <cellStyle name="Separador de milhares 3 3 18" xfId="2845"/>
    <cellStyle name="Separador de milhares 3 3 19" xfId="2846"/>
    <cellStyle name="Separador de milhares 3 3 2" xfId="2847"/>
    <cellStyle name="Separador de milhares 3 3 2 2" xfId="2848"/>
    <cellStyle name="Separador de milhares 3 3 2 3" xfId="2849"/>
    <cellStyle name="Separador de milhares 3 3 2 4" xfId="2850"/>
    <cellStyle name="Separador de milhares 3 3 2 5" xfId="2851"/>
    <cellStyle name="Separador de milhares 3 3 2 6" xfId="2852"/>
    <cellStyle name="Separador de milhares 3 3 20" xfId="2853"/>
    <cellStyle name="Separador de milhares 3 3 21" xfId="2854"/>
    <cellStyle name="Separador de milhares 3 3 22" xfId="2855"/>
    <cellStyle name="Separador de milhares 3 3 23" xfId="2856"/>
    <cellStyle name="Separador de milhares 3 3 24" xfId="2857"/>
    <cellStyle name="Separador de milhares 3 3 25" xfId="2858"/>
    <cellStyle name="Separador de milhares 3 3 26" xfId="2859"/>
    <cellStyle name="Separador de milhares 3 3 27" xfId="2860"/>
    <cellStyle name="Separador de milhares 3 3 28" xfId="2861"/>
    <cellStyle name="Separador de milhares 3 3 29" xfId="2862"/>
    <cellStyle name="Separador de milhares 3 3 3" xfId="2863"/>
    <cellStyle name="Separador de milhares 3 3 3 2" xfId="2864"/>
    <cellStyle name="Separador de milhares 3 3 3 3" xfId="2865"/>
    <cellStyle name="Separador de milhares 3 3 3 4" xfId="2866"/>
    <cellStyle name="Separador de milhares 3 3 3 5" xfId="2867"/>
    <cellStyle name="Separador de milhares 3 3 3 6" xfId="2868"/>
    <cellStyle name="Separador de milhares 3 3 30" xfId="2869"/>
    <cellStyle name="Separador de milhares 3 3 31" xfId="2870"/>
    <cellStyle name="Separador de milhares 3 3 32" xfId="2871"/>
    <cellStyle name="Separador de milhares 3 3 33" xfId="2872"/>
    <cellStyle name="Separador de milhares 3 3 34" xfId="2873"/>
    <cellStyle name="Separador de milhares 3 3 35" xfId="2874"/>
    <cellStyle name="Separador de milhares 3 3 36" xfId="2875"/>
    <cellStyle name="Separador de milhares 3 3 37" xfId="2876"/>
    <cellStyle name="Separador de milhares 3 3 38" xfId="2877"/>
    <cellStyle name="Separador de milhares 3 3 39" xfId="2878"/>
    <cellStyle name="Separador de milhares 3 3 4" xfId="2879"/>
    <cellStyle name="Separador de milhares 3 3 4 2" xfId="2880"/>
    <cellStyle name="Separador de milhares 3 3 4 3" xfId="2881"/>
    <cellStyle name="Separador de milhares 3 3 4 4" xfId="2882"/>
    <cellStyle name="Separador de milhares 3 3 4 5" xfId="2883"/>
    <cellStyle name="Separador de milhares 3 3 4 6" xfId="2884"/>
    <cellStyle name="Separador de milhares 3 3 40" xfId="2885"/>
    <cellStyle name="Separador de milhares 3 3 41" xfId="2886"/>
    <cellStyle name="Separador de milhares 3 3 42" xfId="2887"/>
    <cellStyle name="Separador de milhares 3 3 43" xfId="2888"/>
    <cellStyle name="Separador de milhares 3 3 44" xfId="2889"/>
    <cellStyle name="Separador de milhares 3 3 45" xfId="2890"/>
    <cellStyle name="Separador de milhares 3 3 46" xfId="2891"/>
    <cellStyle name="Separador de milhares 3 3 47" xfId="2892"/>
    <cellStyle name="Separador de milhares 3 3 48" xfId="2893"/>
    <cellStyle name="Separador de milhares 3 3 49" xfId="2894"/>
    <cellStyle name="Separador de milhares 3 3 5" xfId="2895"/>
    <cellStyle name="Separador de milhares 3 3 50" xfId="2896"/>
    <cellStyle name="Separador de milhares 3 3 51" xfId="2897"/>
    <cellStyle name="Separador de milhares 3 3 52" xfId="2898"/>
    <cellStyle name="Separador de milhares 3 3 53" xfId="2899"/>
    <cellStyle name="Separador de milhares 3 3 54" xfId="2900"/>
    <cellStyle name="Separador de milhares 3 3 55" xfId="2901"/>
    <cellStyle name="Separador de milhares 3 3 56" xfId="2902"/>
    <cellStyle name="Separador de milhares 3 3 57" xfId="2903"/>
    <cellStyle name="Separador de milhares 3 3 58" xfId="2904"/>
    <cellStyle name="Separador de milhares 3 3 59" xfId="2905"/>
    <cellStyle name="Separador de milhares 3 3 6" xfId="2906"/>
    <cellStyle name="Separador de milhares 3 3 60" xfId="2907"/>
    <cellStyle name="Separador de milhares 3 3 61" xfId="2908"/>
    <cellStyle name="Separador de milhares 3 3 7" xfId="2909"/>
    <cellStyle name="Separador de milhares 3 3 8" xfId="2910"/>
    <cellStyle name="Separador de milhares 3 3 9" xfId="2911"/>
    <cellStyle name="Separador de milhares 3 3_ORÇ." xfId="2912"/>
    <cellStyle name="Separador de milhares 3 30" xfId="2913"/>
    <cellStyle name="Separador de milhares 3 31" xfId="2914"/>
    <cellStyle name="Separador de milhares 3 32" xfId="2915"/>
    <cellStyle name="Separador de milhares 3 33" xfId="2916"/>
    <cellStyle name="Separador de milhares 3 34" xfId="2917"/>
    <cellStyle name="Separador de milhares 3 35" xfId="2918"/>
    <cellStyle name="Separador de milhares 3 36" xfId="2919"/>
    <cellStyle name="Separador de milhares 3 37" xfId="2920"/>
    <cellStyle name="Separador de milhares 3 38" xfId="2921"/>
    <cellStyle name="Separador de milhares 3 39" xfId="2922"/>
    <cellStyle name="Separador de milhares 3 4" xfId="2923"/>
    <cellStyle name="Separador de milhares 3 4 2" xfId="2924"/>
    <cellStyle name="Separador de milhares 3 4 3" xfId="2925"/>
    <cellStyle name="Separador de milhares 3 4 4" xfId="2926"/>
    <cellStyle name="Separador de milhares 3 4 5" xfId="2927"/>
    <cellStyle name="Separador de milhares 3 4 6" xfId="2928"/>
    <cellStyle name="Separador de milhares 3 4 7" xfId="2929"/>
    <cellStyle name="Separador de milhares 3 4_Orcamento Caracol CM SICRO 2" xfId="2930"/>
    <cellStyle name="Separador de milhares 3 40" xfId="2931"/>
    <cellStyle name="Separador de milhares 3 41" xfId="2932"/>
    <cellStyle name="Separador de milhares 3 42" xfId="2933"/>
    <cellStyle name="Separador de milhares 3 43" xfId="2934"/>
    <cellStyle name="Separador de milhares 3 44" xfId="2935"/>
    <cellStyle name="Separador de milhares 3 45" xfId="2936"/>
    <cellStyle name="Separador de milhares 3 46" xfId="2937"/>
    <cellStyle name="Separador de milhares 3 47" xfId="2938"/>
    <cellStyle name="Separador de milhares 3 48" xfId="2939"/>
    <cellStyle name="Separador de milhares 3 49" xfId="2940"/>
    <cellStyle name="Separador de milhares 3 5" xfId="2941"/>
    <cellStyle name="Separador de milhares 3 5 2" xfId="2942"/>
    <cellStyle name="Separador de milhares 3 5 3" xfId="2943"/>
    <cellStyle name="Separador de milhares 3 5 4" xfId="2944"/>
    <cellStyle name="Separador de milhares 3 5 5" xfId="2945"/>
    <cellStyle name="Separador de milhares 3 5 6" xfId="2946"/>
    <cellStyle name="Separador de milhares 3 50" xfId="2947"/>
    <cellStyle name="Separador de milhares 3 51" xfId="2948"/>
    <cellStyle name="Separador de milhares 3 52" xfId="2949"/>
    <cellStyle name="Separador de milhares 3 53" xfId="2950"/>
    <cellStyle name="Separador de milhares 3 54" xfId="2951"/>
    <cellStyle name="Separador de milhares 3 55" xfId="2952"/>
    <cellStyle name="Separador de milhares 3 56" xfId="2953"/>
    <cellStyle name="Separador de milhares 3 57" xfId="2954"/>
    <cellStyle name="Separador de milhares 3 58" xfId="2955"/>
    <cellStyle name="Separador de milhares 3 59" xfId="2956"/>
    <cellStyle name="Separador de milhares 3 6" xfId="2957"/>
    <cellStyle name="Separador de milhares 3 6 2" xfId="2958"/>
    <cellStyle name="Separador de milhares 3 6 3" xfId="2959"/>
    <cellStyle name="Separador de milhares 3 6 4" xfId="2960"/>
    <cellStyle name="Separador de milhares 3 6 5" xfId="2961"/>
    <cellStyle name="Separador de milhares 3 6 6" xfId="2962"/>
    <cellStyle name="Separador de milhares 3 60" xfId="2963"/>
    <cellStyle name="Separador de milhares 3 61" xfId="2964"/>
    <cellStyle name="Separador de milhares 3 62" xfId="2965"/>
    <cellStyle name="Separador de milhares 3 63" xfId="2966"/>
    <cellStyle name="Separador de milhares 3 7" xfId="2967"/>
    <cellStyle name="Separador de milhares 3 8" xfId="2968"/>
    <cellStyle name="Separador de milhares 3 9" xfId="2969"/>
    <cellStyle name="Separador de milhares 3_818889 Palmeirais Orc. Rec. Estrada Vicinal CM" xfId="2970"/>
    <cellStyle name="Separador de milhares 4" xfId="2971"/>
    <cellStyle name="Separador de milhares 4 10" xfId="2972"/>
    <cellStyle name="Separador de milhares 4 11" xfId="2973"/>
    <cellStyle name="Separador de milhares 4 12" xfId="2974"/>
    <cellStyle name="Separador de milhares 4 13" xfId="2975"/>
    <cellStyle name="Separador de milhares 4 14" xfId="2976"/>
    <cellStyle name="Separador de milhares 4 15" xfId="2977"/>
    <cellStyle name="Separador de milhares 4 16" xfId="2978"/>
    <cellStyle name="Separador de milhares 4 17" xfId="2979"/>
    <cellStyle name="Separador de milhares 4 18" xfId="2980"/>
    <cellStyle name="Separador de milhares 4 19" xfId="2981"/>
    <cellStyle name="Separador de milhares 4 2" xfId="2982"/>
    <cellStyle name="Separador de milhares 4 2 2" xfId="2983"/>
    <cellStyle name="Separador de milhares 4 2 2 2" xfId="2984"/>
    <cellStyle name="Separador de milhares 4 2 3" xfId="2985"/>
    <cellStyle name="Separador de milhares 4 2 4" xfId="2986"/>
    <cellStyle name="Separador de milhares 4 2 5" xfId="2987"/>
    <cellStyle name="Separador de milhares 4 2 6" xfId="2988"/>
    <cellStyle name="Separador de milhares 4 2 7" xfId="2989"/>
    <cellStyle name="Separador de milhares 4 20" xfId="2990"/>
    <cellStyle name="Separador de milhares 4 21" xfId="2991"/>
    <cellStyle name="Separador de milhares 4 22" xfId="2992"/>
    <cellStyle name="Separador de milhares 4 23" xfId="2993"/>
    <cellStyle name="Separador de milhares 4 24" xfId="2994"/>
    <cellStyle name="Separador de milhares 4 25" xfId="2995"/>
    <cellStyle name="Separador de milhares 4 26" xfId="2996"/>
    <cellStyle name="Separador de milhares 4 27" xfId="2997"/>
    <cellStyle name="Separador de milhares 4 28" xfId="2998"/>
    <cellStyle name="Separador de milhares 4 29" xfId="2999"/>
    <cellStyle name="Separador de milhares 4 3" xfId="3000"/>
    <cellStyle name="Separador de milhares 4 3 2" xfId="3001"/>
    <cellStyle name="Separador de milhares 4 3 2 2" xfId="3002"/>
    <cellStyle name="Separador de milhares 4 3 3" xfId="3003"/>
    <cellStyle name="Separador de milhares 4 3 4" xfId="3004"/>
    <cellStyle name="Separador de milhares 4 3 5" xfId="3005"/>
    <cellStyle name="Separador de milhares 4 3 6" xfId="3006"/>
    <cellStyle name="Separador de milhares 4 3 7" xfId="3007"/>
    <cellStyle name="Separador de milhares 4 30" xfId="3008"/>
    <cellStyle name="Separador de milhares 4 31" xfId="3009"/>
    <cellStyle name="Separador de milhares 4 32" xfId="3010"/>
    <cellStyle name="Separador de milhares 4 33" xfId="3011"/>
    <cellStyle name="Separador de milhares 4 34" xfId="3012"/>
    <cellStyle name="Separador de milhares 4 35" xfId="3013"/>
    <cellStyle name="Separador de milhares 4 36" xfId="3014"/>
    <cellStyle name="Separador de milhares 4 37" xfId="3015"/>
    <cellStyle name="Separador de milhares 4 38" xfId="3016"/>
    <cellStyle name="Separador de milhares 4 39" xfId="3017"/>
    <cellStyle name="Separador de milhares 4 4" xfId="3018"/>
    <cellStyle name="Separador de milhares 4 4 2" xfId="3019"/>
    <cellStyle name="Separador de milhares 4 4 3" xfId="3020"/>
    <cellStyle name="Separador de milhares 4 4 4" xfId="3021"/>
    <cellStyle name="Separador de milhares 4 4 5" xfId="3022"/>
    <cellStyle name="Separador de milhares 4 4 6" xfId="3023"/>
    <cellStyle name="Separador de milhares 4 4 7" xfId="3024"/>
    <cellStyle name="Separador de milhares 4 40" xfId="3025"/>
    <cellStyle name="Separador de milhares 4 41" xfId="3026"/>
    <cellStyle name="Separador de milhares 4 42" xfId="3027"/>
    <cellStyle name="Separador de milhares 4 43" xfId="3028"/>
    <cellStyle name="Separador de milhares 4 44" xfId="3029"/>
    <cellStyle name="Separador de milhares 4 45" xfId="3030"/>
    <cellStyle name="Separador de milhares 4 46" xfId="3031"/>
    <cellStyle name="Separador de milhares 4 47" xfId="3032"/>
    <cellStyle name="Separador de milhares 4 48" xfId="3033"/>
    <cellStyle name="Separador de milhares 4 49" xfId="3034"/>
    <cellStyle name="Separador de milhares 4 5" xfId="3035"/>
    <cellStyle name="Separador de milhares 4 50" xfId="3036"/>
    <cellStyle name="Separador de milhares 4 51" xfId="3037"/>
    <cellStyle name="Separador de milhares 4 52" xfId="3038"/>
    <cellStyle name="Separador de milhares 4 53" xfId="3039"/>
    <cellStyle name="Separador de milhares 4 54" xfId="3040"/>
    <cellStyle name="Separador de milhares 4 55" xfId="3041"/>
    <cellStyle name="Separador de milhares 4 56" xfId="3042"/>
    <cellStyle name="Separador de milhares 4 57" xfId="3043"/>
    <cellStyle name="Separador de milhares 4 58" xfId="3044"/>
    <cellStyle name="Separador de milhares 4 59" xfId="3045"/>
    <cellStyle name="Separador de milhares 4 6" xfId="3046"/>
    <cellStyle name="Separador de milhares 4 60" xfId="3047"/>
    <cellStyle name="Separador de milhares 4 61" xfId="3048"/>
    <cellStyle name="Separador de milhares 4 7" xfId="3049"/>
    <cellStyle name="Separador de milhares 4 8" xfId="3050"/>
    <cellStyle name="Separador de milhares 4 9" xfId="3051"/>
    <cellStyle name="Separador de milhares 4_818889 Palmeirais Orc. Rec. Estrada Vicinal CM" xfId="3052"/>
    <cellStyle name="Separador de milhares 5" xfId="3053"/>
    <cellStyle name="Separador de milhares 5 10" xfId="3054"/>
    <cellStyle name="Separador de milhares 5 11" xfId="3055"/>
    <cellStyle name="Separador de milhares 5 12" xfId="3056"/>
    <cellStyle name="Separador de milhares 5 13" xfId="3057"/>
    <cellStyle name="Separador de milhares 5 14" xfId="3058"/>
    <cellStyle name="Separador de milhares 5 15" xfId="3059"/>
    <cellStyle name="Separador de milhares 5 16" xfId="3060"/>
    <cellStyle name="Separador de milhares 5 17" xfId="3061"/>
    <cellStyle name="Separador de milhares 5 18" xfId="3062"/>
    <cellStyle name="Separador de milhares 5 19" xfId="3063"/>
    <cellStyle name="Separador de milhares 5 2" xfId="3064"/>
    <cellStyle name="Separador de milhares 5 2 2" xfId="3065"/>
    <cellStyle name="Separador de milhares 5 2 2 2" xfId="3066"/>
    <cellStyle name="Separador de milhares 5 2 3" xfId="3067"/>
    <cellStyle name="Separador de milhares 5 2 4" xfId="3068"/>
    <cellStyle name="Separador de milhares 5 2 5" xfId="3069"/>
    <cellStyle name="Separador de milhares 5 2 6" xfId="3070"/>
    <cellStyle name="Separador de milhares 5 2 7" xfId="3071"/>
    <cellStyle name="Separador de milhares 5 20" xfId="3072"/>
    <cellStyle name="Separador de milhares 5 21" xfId="3073"/>
    <cellStyle name="Separador de milhares 5 22" xfId="3074"/>
    <cellStyle name="Separador de milhares 5 23" xfId="3075"/>
    <cellStyle name="Separador de milhares 5 24" xfId="3076"/>
    <cellStyle name="Separador de milhares 5 25" xfId="3077"/>
    <cellStyle name="Separador de milhares 5 26" xfId="3078"/>
    <cellStyle name="Separador de milhares 5 27" xfId="3079"/>
    <cellStyle name="Separador de milhares 5 28" xfId="3080"/>
    <cellStyle name="Separador de milhares 5 29" xfId="3081"/>
    <cellStyle name="Separador de milhares 5 3" xfId="3082"/>
    <cellStyle name="Separador de milhares 5 3 2" xfId="3083"/>
    <cellStyle name="Separador de milhares 5 3 3" xfId="3084"/>
    <cellStyle name="Separador de milhares 5 3 4" xfId="3085"/>
    <cellStyle name="Separador de milhares 5 3 5" xfId="3086"/>
    <cellStyle name="Separador de milhares 5 3 6" xfId="3087"/>
    <cellStyle name="Separador de milhares 5 3 7" xfId="3088"/>
    <cellStyle name="Separador de milhares 5 30" xfId="3089"/>
    <cellStyle name="Separador de milhares 5 31" xfId="3090"/>
    <cellStyle name="Separador de milhares 5 32" xfId="3091"/>
    <cellStyle name="Separador de milhares 5 33" xfId="3092"/>
    <cellStyle name="Separador de milhares 5 34" xfId="3093"/>
    <cellStyle name="Separador de milhares 5 35" xfId="3094"/>
    <cellStyle name="Separador de milhares 5 36" xfId="3095"/>
    <cellStyle name="Separador de milhares 5 37" xfId="3096"/>
    <cellStyle name="Separador de milhares 5 38" xfId="3097"/>
    <cellStyle name="Separador de milhares 5 39" xfId="3098"/>
    <cellStyle name="Separador de milhares 5 4" xfId="3099"/>
    <cellStyle name="Separador de milhares 5 4 2" xfId="3100"/>
    <cellStyle name="Separador de milhares 5 4 3" xfId="3101"/>
    <cellStyle name="Separador de milhares 5 4 4" xfId="3102"/>
    <cellStyle name="Separador de milhares 5 4 5" xfId="3103"/>
    <cellStyle name="Separador de milhares 5 4 6" xfId="3104"/>
    <cellStyle name="Separador de milhares 5 4 7" xfId="3105"/>
    <cellStyle name="Separador de milhares 5 40" xfId="3106"/>
    <cellStyle name="Separador de milhares 5 41" xfId="3107"/>
    <cellStyle name="Separador de milhares 5 42" xfId="3108"/>
    <cellStyle name="Separador de milhares 5 43" xfId="3109"/>
    <cellStyle name="Separador de milhares 5 44" xfId="3110"/>
    <cellStyle name="Separador de milhares 5 45" xfId="3111"/>
    <cellStyle name="Separador de milhares 5 46" xfId="3112"/>
    <cellStyle name="Separador de milhares 5 47" xfId="3113"/>
    <cellStyle name="Separador de milhares 5 48" xfId="3114"/>
    <cellStyle name="Separador de milhares 5 49" xfId="3115"/>
    <cellStyle name="Separador de milhares 5 5" xfId="3116"/>
    <cellStyle name="Separador de milhares 5 5 2" xfId="3117"/>
    <cellStyle name="Separador de milhares 5 5 3" xfId="3118"/>
    <cellStyle name="Separador de milhares 5 50" xfId="3119"/>
    <cellStyle name="Separador de milhares 5 51" xfId="3120"/>
    <cellStyle name="Separador de milhares 5 52" xfId="3121"/>
    <cellStyle name="Separador de milhares 5 53" xfId="3122"/>
    <cellStyle name="Separador de milhares 5 54" xfId="3123"/>
    <cellStyle name="Separador de milhares 5 55" xfId="3124"/>
    <cellStyle name="Separador de milhares 5 56" xfId="3125"/>
    <cellStyle name="Separador de milhares 5 57" xfId="3126"/>
    <cellStyle name="Separador de milhares 5 58" xfId="3127"/>
    <cellStyle name="Separador de milhares 5 59" xfId="3128"/>
    <cellStyle name="Separador de milhares 5 6" xfId="3129"/>
    <cellStyle name="Separador de milhares 5 6 2" xfId="3130"/>
    <cellStyle name="Separador de milhares 5 60" xfId="3131"/>
    <cellStyle name="Separador de milhares 5 61" xfId="3132"/>
    <cellStyle name="Separador de milhares 5 7" xfId="3133"/>
    <cellStyle name="Separador de milhares 5 8" xfId="3134"/>
    <cellStyle name="Separador de milhares 5 9" xfId="3135"/>
    <cellStyle name="Separador de milhares 5_B M Serviços Extras" xfId="3136"/>
    <cellStyle name="Separador de milhares 6" xfId="3137"/>
    <cellStyle name="Separador de milhares 6 2" xfId="3138"/>
    <cellStyle name="Separador de milhares 6 2 2" xfId="3139"/>
    <cellStyle name="Separador de milhares 6 3" xfId="3140"/>
    <cellStyle name="Separador de milhares 6 4" xfId="3141"/>
    <cellStyle name="Separador de milhares 7" xfId="3142"/>
    <cellStyle name="Separador de milhares 7 2" xfId="3143"/>
    <cellStyle name="Separador de milhares 7 3" xfId="3144"/>
    <cellStyle name="Separador de milhares 7 4" xfId="3145"/>
    <cellStyle name="Separador de milhares 8" xfId="3146"/>
    <cellStyle name="Separador de milhares 8 2" xfId="3147"/>
    <cellStyle name="Separador de milhares 8 2 2" xfId="3148"/>
    <cellStyle name="Separador de milhares 9" xfId="3149"/>
    <cellStyle name="Separador de milhares 9 2" xfId="3150"/>
    <cellStyle name="Separador de milhares_Planilha detalhamento Encargos Socias" xfId="3151"/>
    <cellStyle name="TableStyleLight1" xfId="3152"/>
    <cellStyle name="Texto de Aviso" xfId="3153"/>
    <cellStyle name="Texto de Aviso 2" xfId="3154"/>
    <cellStyle name="Texto de Aviso 3" xfId="3155"/>
    <cellStyle name="Texto de Aviso 4" xfId="3156"/>
    <cellStyle name="Texto de Aviso 5" xfId="3157"/>
    <cellStyle name="Texto de Aviso 6" xfId="3158"/>
    <cellStyle name="Texto de Aviso 7" xfId="3159"/>
    <cellStyle name="Texto de Aviso 8" xfId="3160"/>
    <cellStyle name="Texto de Aviso 9" xfId="3161"/>
    <cellStyle name="Texto Explicativo" xfId="3162"/>
    <cellStyle name="Texto Explicativo 2" xfId="3163"/>
    <cellStyle name="Texto Explicativo 3" xfId="3164"/>
    <cellStyle name="Texto Explicativo 4" xfId="3165"/>
    <cellStyle name="Texto Explicativo 5" xfId="3166"/>
    <cellStyle name="Texto Explicativo 6" xfId="3167"/>
    <cellStyle name="Texto Explicativo 7" xfId="3168"/>
    <cellStyle name="Texto Explicativo 8" xfId="3169"/>
    <cellStyle name="Texto Explicativo 9" xfId="3170"/>
    <cellStyle name="Title" xfId="3171"/>
    <cellStyle name="Título" xfId="3172"/>
    <cellStyle name="Título 1" xfId="3173"/>
    <cellStyle name="Título 1 1" xfId="3174"/>
    <cellStyle name="Título 1 1 1" xfId="3175"/>
    <cellStyle name="Título 1 1 1 1" xfId="3176"/>
    <cellStyle name="Título 1 1 1 1 1" xfId="3177"/>
    <cellStyle name="Título 1 1 1 1 1 1" xfId="3178"/>
    <cellStyle name="Título 1 1 1 1 1 1 1" xfId="3179"/>
    <cellStyle name="Título 1 1 1 1 1 1 1 1" xfId="3180"/>
    <cellStyle name="Título 1 1 1 1 1 1 1 1 1" xfId="3181"/>
    <cellStyle name="Título 1 1 1 1 1 1 1 1 1 1" xfId="3182"/>
    <cellStyle name="Título 1 1 1 1 1 1 1 1 1 1 1" xfId="3183"/>
    <cellStyle name="Título 1 1 1 1 1 1 1 1 1 1 1 1" xfId="3184"/>
    <cellStyle name="Título 1 1 1 1 1 1 1 1 1 1 1 1 1" xfId="3185"/>
    <cellStyle name="Título 1 1 1 1 1 1 1 1 1 1 1 1 1 1" xfId="3186"/>
    <cellStyle name="Título 1 1 1 1 1 1 1 1 1 1 1 1 1 1 1" xfId="3187"/>
    <cellStyle name="Título 1 1 1 1 1 1 1 1 1 1 1 1 1 1 1 1" xfId="3188"/>
    <cellStyle name="Título 1 1 1 1 1 1 1 1 1 1 1 1 1 1 1 1 1" xfId="3189"/>
    <cellStyle name="Título 1 1 1 1 1 1 1 1 1 1 1 1 1 1 1 1 1 1" xfId="3190"/>
    <cellStyle name="Título 1 1 1 1 1 1 1 1 1 1 1 1 1 1 1 1 1 1 1" xfId="3191"/>
    <cellStyle name="Título 1 1 1 1 1 1 1 1 1 1 1 1 1 1 1 1 1 1 1 1" xfId="3192"/>
    <cellStyle name="Título 1 1 1 1 1 1 1 2" xfId="3193"/>
    <cellStyle name="Título 1 1 1 2" xfId="3194"/>
    <cellStyle name="Título 1 1_818889 Palmeirais Orc. Rec. Estrada Vicinal CM" xfId="3195"/>
    <cellStyle name="Título 1 2" xfId="3196"/>
    <cellStyle name="Título 1 3" xfId="3197"/>
    <cellStyle name="Título 1 4" xfId="3198"/>
    <cellStyle name="Título 1 5" xfId="3199"/>
    <cellStyle name="Título 1 6" xfId="3200"/>
    <cellStyle name="Título 1 7" xfId="3201"/>
    <cellStyle name="Título 1 8" xfId="3202"/>
    <cellStyle name="Título 1 9" xfId="3203"/>
    <cellStyle name="Título 10" xfId="3204"/>
    <cellStyle name="Título 11" xfId="3205"/>
    <cellStyle name="Título 12" xfId="3206"/>
    <cellStyle name="Título 2" xfId="3207"/>
    <cellStyle name="Título 2 2" xfId="3208"/>
    <cellStyle name="Título 2 3" xfId="3209"/>
    <cellStyle name="Título 2 4" xfId="3210"/>
    <cellStyle name="Título 2 5" xfId="3211"/>
    <cellStyle name="Título 2 6" xfId="3212"/>
    <cellStyle name="Título 2 7" xfId="3213"/>
    <cellStyle name="Título 2 8" xfId="3214"/>
    <cellStyle name="Título 2 9" xfId="3215"/>
    <cellStyle name="Título 3" xfId="3216"/>
    <cellStyle name="Título 3 2" xfId="3217"/>
    <cellStyle name="Título 3 2 2" xfId="3218"/>
    <cellStyle name="Título 3 3" xfId="3219"/>
    <cellStyle name="Título 3 4" xfId="3220"/>
    <cellStyle name="Título 3 5" xfId="3221"/>
    <cellStyle name="Título 3 6" xfId="3222"/>
    <cellStyle name="Título 3 7" xfId="3223"/>
    <cellStyle name="Título 3 8" xfId="3224"/>
    <cellStyle name="Título 3 9" xfId="3225"/>
    <cellStyle name="Título 4" xfId="3226"/>
    <cellStyle name="Título 4 2" xfId="3227"/>
    <cellStyle name="Título 4 3" xfId="3228"/>
    <cellStyle name="Título 4 4" xfId="3229"/>
    <cellStyle name="Título 4 5" xfId="3230"/>
    <cellStyle name="Título 4 6" xfId="3231"/>
    <cellStyle name="Título 4 7" xfId="3232"/>
    <cellStyle name="Título 4 8" xfId="3233"/>
    <cellStyle name="Título 4 9" xfId="3234"/>
    <cellStyle name="Título 5" xfId="3235"/>
    <cellStyle name="Título 6" xfId="3236"/>
    <cellStyle name="Título 7" xfId="3237"/>
    <cellStyle name="Título 8" xfId="3238"/>
    <cellStyle name="Título 9" xfId="3239"/>
    <cellStyle name="Titulo1" xfId="3240"/>
    <cellStyle name="Titulo2" xfId="3241"/>
    <cellStyle name="Total" xfId="3242"/>
    <cellStyle name="Total 2" xfId="3243"/>
    <cellStyle name="Total 3" xfId="3244"/>
    <cellStyle name="Total 4" xfId="3245"/>
    <cellStyle name="Total 5" xfId="3246"/>
    <cellStyle name="Total 6" xfId="3247"/>
    <cellStyle name="Total 7" xfId="3248"/>
    <cellStyle name="Total 8" xfId="3249"/>
    <cellStyle name="Total 9" xfId="3250"/>
    <cellStyle name="Comma" xfId="3251"/>
    <cellStyle name="Vírgula 10" xfId="3252"/>
    <cellStyle name="Vírgula 11" xfId="3253"/>
    <cellStyle name="Vírgula 13 3" xfId="3254"/>
    <cellStyle name="Vírgula 18" xfId="3255"/>
    <cellStyle name="Vírgula 2" xfId="3256"/>
    <cellStyle name="Vírgula 2 2" xfId="3257"/>
    <cellStyle name="Vírgula 2 3" xfId="3258"/>
    <cellStyle name="Vírgula 3" xfId="3259"/>
    <cellStyle name="Vírgula 3 2" xfId="3260"/>
    <cellStyle name="Vírgula 4" xfId="3261"/>
    <cellStyle name="Vírgula 5" xfId="3262"/>
    <cellStyle name="Vírgula 5 2" xfId="3263"/>
    <cellStyle name="Vírgula 5 3" xfId="3264"/>
    <cellStyle name="Vírgula 6" xfId="3265"/>
    <cellStyle name="Vírgula 6 2" xfId="3266"/>
    <cellStyle name="Vírgula 7" xfId="3267"/>
    <cellStyle name="Vírgula 8" xfId="3268"/>
    <cellStyle name="Vírgula 9" xfId="3269"/>
    <cellStyle name="Vírgula0" xfId="3270"/>
    <cellStyle name="Warning Text" xfId="3271"/>
  </cellStyles>
  <dxfs count="23"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auto="1"/>
      </font>
      <fill>
        <patternFill patternType="lightDown"/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color auto="1"/>
      </font>
      <fill>
        <patternFill patternType="lightDown"/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7\Backups\Users\Sarah\Desktop\IDEPI\ABASTECIMENTO%20-%20BALNE&#193;RIO%20-%20MELHORIAS%20SANIT&#193;RIAS%20-%20BUEIRO\AGRICOLANDIA%20-%20BURACO%20DAGUA\AGRICOLANDIA%20-%20BURACO%20DAGUA\BDI%202016%20SEINFRA%20INSS%204,5%%20ONERADO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ferências"/>
      <sheetName val="BDI"/>
      <sheetName val="INFORMATIVO LEI"/>
      <sheetName val="ACÓRDÃO TCU 2622-37 P DE 2013"/>
    </sheetNames>
    <sheetDataSet>
      <sheetData sheetId="0">
        <row r="12">
          <cell r="A12">
            <v>1</v>
          </cell>
          <cell r="B12">
            <v>0.03</v>
          </cell>
          <cell r="C12">
            <v>0.04</v>
          </cell>
          <cell r="D12">
            <v>0.055</v>
          </cell>
        </row>
        <row r="13">
          <cell r="A13">
            <v>2</v>
          </cell>
          <cell r="B13">
            <v>0.038</v>
          </cell>
          <cell r="C13">
            <v>0.0401</v>
          </cell>
          <cell r="D13">
            <v>0.0467</v>
          </cell>
        </row>
        <row r="14">
          <cell r="A14">
            <v>3</v>
          </cell>
          <cell r="B14">
            <v>0.0343</v>
          </cell>
          <cell r="C14">
            <v>0.0493</v>
          </cell>
          <cell r="D14">
            <v>0.0671</v>
          </cell>
        </row>
        <row r="15">
          <cell r="A15">
            <v>4</v>
          </cell>
          <cell r="B15">
            <v>0.0529</v>
          </cell>
          <cell r="C15">
            <v>0.0592</v>
          </cell>
          <cell r="D15">
            <v>0.0793</v>
          </cell>
        </row>
        <row r="16">
          <cell r="A16">
            <v>5</v>
          </cell>
          <cell r="B16">
            <v>0.04</v>
          </cell>
          <cell r="C16">
            <v>0.0552</v>
          </cell>
          <cell r="D16">
            <v>0.0785</v>
          </cell>
        </row>
        <row r="17">
          <cell r="A17">
            <v>6</v>
          </cell>
          <cell r="B17">
            <v>0.015</v>
          </cell>
          <cell r="C17">
            <v>0.0345</v>
          </cell>
          <cell r="D17">
            <v>0.0449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1</v>
          </cell>
        </row>
        <row r="21">
          <cell r="A21">
            <v>1</v>
          </cell>
          <cell r="B21">
            <v>0.008</v>
          </cell>
          <cell r="C21">
            <v>0.008</v>
          </cell>
          <cell r="D21">
            <v>0.01</v>
          </cell>
        </row>
        <row r="22">
          <cell r="A22">
            <v>2</v>
          </cell>
          <cell r="B22">
            <v>0.0032</v>
          </cell>
          <cell r="C22">
            <v>0.004</v>
          </cell>
          <cell r="D22">
            <v>0.0074</v>
          </cell>
        </row>
        <row r="23">
          <cell r="A23">
            <v>3</v>
          </cell>
          <cell r="B23">
            <v>0.0028</v>
          </cell>
          <cell r="C23">
            <v>0.0049</v>
          </cell>
          <cell r="D23">
            <v>0.0075</v>
          </cell>
        </row>
        <row r="24">
          <cell r="A24">
            <v>4</v>
          </cell>
          <cell r="B24">
            <v>0.0025</v>
          </cell>
          <cell r="C24">
            <v>0.0051</v>
          </cell>
          <cell r="D24">
            <v>0.0056</v>
          </cell>
        </row>
        <row r="25">
          <cell r="A25">
            <v>5</v>
          </cell>
          <cell r="B25">
            <v>0.0081</v>
          </cell>
          <cell r="C25">
            <v>0.0122</v>
          </cell>
          <cell r="D25">
            <v>0.0199</v>
          </cell>
        </row>
        <row r="26">
          <cell r="A26">
            <v>6</v>
          </cell>
          <cell r="B26">
            <v>0.003</v>
          </cell>
          <cell r="C26">
            <v>0.0048</v>
          </cell>
          <cell r="D26">
            <v>0.0082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1</v>
          </cell>
        </row>
        <row r="30">
          <cell r="A30">
            <v>1</v>
          </cell>
          <cell r="B30">
            <v>0.0097</v>
          </cell>
          <cell r="C30">
            <v>0.0127</v>
          </cell>
          <cell r="D30">
            <v>0.0127</v>
          </cell>
        </row>
        <row r="31">
          <cell r="A31">
            <v>2</v>
          </cell>
          <cell r="B31">
            <v>0.005</v>
          </cell>
          <cell r="C31">
            <v>0.0056</v>
          </cell>
          <cell r="D31">
            <v>0.0097</v>
          </cell>
        </row>
        <row r="32">
          <cell r="A32">
            <v>3</v>
          </cell>
          <cell r="B32">
            <v>0.01</v>
          </cell>
          <cell r="C32">
            <v>0.0139</v>
          </cell>
          <cell r="D32">
            <v>0.0174</v>
          </cell>
        </row>
        <row r="33">
          <cell r="A33">
            <v>4</v>
          </cell>
          <cell r="B33">
            <v>0.01</v>
          </cell>
          <cell r="C33">
            <v>0.0148</v>
          </cell>
          <cell r="D33">
            <v>0.0197</v>
          </cell>
        </row>
        <row r="34">
          <cell r="A34">
            <v>5</v>
          </cell>
          <cell r="B34">
            <v>0.0146</v>
          </cell>
          <cell r="C34">
            <v>0.0232</v>
          </cell>
          <cell r="D34">
            <v>0.0316</v>
          </cell>
        </row>
        <row r="35">
          <cell r="A35">
            <v>6</v>
          </cell>
          <cell r="B35">
            <v>0.0056</v>
          </cell>
          <cell r="C35">
            <v>0.0085</v>
          </cell>
          <cell r="D35">
            <v>0.0089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1</v>
          </cell>
        </row>
        <row r="39">
          <cell r="A39">
            <v>1</v>
          </cell>
          <cell r="B39">
            <v>0.0059</v>
          </cell>
          <cell r="C39">
            <v>0.0123</v>
          </cell>
          <cell r="D39">
            <v>0.0139</v>
          </cell>
        </row>
        <row r="40">
          <cell r="A40">
            <v>2</v>
          </cell>
          <cell r="B40">
            <v>0.0102</v>
          </cell>
          <cell r="C40">
            <v>0.0111</v>
          </cell>
          <cell r="D40">
            <v>0.0121</v>
          </cell>
        </row>
        <row r="41">
          <cell r="A41">
            <v>3</v>
          </cell>
          <cell r="B41">
            <v>0.0094</v>
          </cell>
          <cell r="C41">
            <v>0.0099</v>
          </cell>
          <cell r="D41">
            <v>0.0117</v>
          </cell>
        </row>
        <row r="42">
          <cell r="A42">
            <v>4</v>
          </cell>
          <cell r="B42">
            <v>0.0101</v>
          </cell>
          <cell r="C42">
            <v>0.0107</v>
          </cell>
          <cell r="D42">
            <v>0.0111</v>
          </cell>
        </row>
        <row r="43">
          <cell r="A43">
            <v>5</v>
          </cell>
          <cell r="B43">
            <v>0.0094</v>
          </cell>
          <cell r="C43">
            <v>0.0102</v>
          </cell>
          <cell r="D43">
            <v>0.0133</v>
          </cell>
        </row>
        <row r="44">
          <cell r="A44">
            <v>6</v>
          </cell>
          <cell r="B44">
            <v>0.0085</v>
          </cell>
          <cell r="C44">
            <v>0.0085</v>
          </cell>
          <cell r="D44">
            <v>0.0111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1</v>
          </cell>
        </row>
        <row r="48">
          <cell r="A48">
            <v>1</v>
          </cell>
          <cell r="B48">
            <v>0.0616</v>
          </cell>
          <cell r="C48">
            <v>0.074</v>
          </cell>
          <cell r="D48">
            <v>0.0896</v>
          </cell>
        </row>
        <row r="49">
          <cell r="A49">
            <v>2</v>
          </cell>
          <cell r="B49">
            <v>0.0664</v>
          </cell>
          <cell r="C49">
            <v>0.073</v>
          </cell>
          <cell r="D49">
            <v>0.0869</v>
          </cell>
        </row>
        <row r="50">
          <cell r="A50">
            <v>3</v>
          </cell>
          <cell r="B50">
            <v>0.0674</v>
          </cell>
          <cell r="C50">
            <v>0.0804</v>
          </cell>
          <cell r="D50">
            <v>0.094</v>
          </cell>
        </row>
        <row r="51">
          <cell r="A51">
            <v>4</v>
          </cell>
          <cell r="B51">
            <v>0.08</v>
          </cell>
          <cell r="C51">
            <v>0.0831</v>
          </cell>
          <cell r="D51">
            <v>0.0951</v>
          </cell>
        </row>
        <row r="52">
          <cell r="A52">
            <v>5</v>
          </cell>
          <cell r="B52">
            <v>0.0714</v>
          </cell>
          <cell r="C52">
            <v>0.084</v>
          </cell>
          <cell r="D52">
            <v>0.1043</v>
          </cell>
        </row>
        <row r="53">
          <cell r="A53">
            <v>6</v>
          </cell>
          <cell r="B53">
            <v>0.035</v>
          </cell>
          <cell r="C53">
            <v>0.0511</v>
          </cell>
          <cell r="D53">
            <v>0.0622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1</v>
          </cell>
        </row>
        <row r="57">
          <cell r="A57">
            <v>1</v>
          </cell>
          <cell r="B57">
            <v>0.2034</v>
          </cell>
          <cell r="C57">
            <v>0.2212</v>
          </cell>
          <cell r="D57">
            <v>0.25</v>
          </cell>
        </row>
        <row r="58">
          <cell r="A58">
            <v>2</v>
          </cell>
          <cell r="B58">
            <v>0.196</v>
          </cell>
          <cell r="C58">
            <v>0.2097</v>
          </cell>
          <cell r="D58">
            <v>0.2423</v>
          </cell>
        </row>
        <row r="59">
          <cell r="A59">
            <v>3</v>
          </cell>
          <cell r="B59">
            <v>0.2076</v>
          </cell>
          <cell r="C59">
            <v>0.2418</v>
          </cell>
          <cell r="D59">
            <v>0.2644</v>
          </cell>
        </row>
        <row r="60">
          <cell r="A60">
            <v>4</v>
          </cell>
          <cell r="B60">
            <v>0.24</v>
          </cell>
          <cell r="C60">
            <v>0.2584</v>
          </cell>
          <cell r="D60">
            <v>0.2786</v>
          </cell>
        </row>
        <row r="61">
          <cell r="A61">
            <v>5</v>
          </cell>
          <cell r="B61">
            <v>0.228</v>
          </cell>
          <cell r="C61">
            <v>0.2748</v>
          </cell>
          <cell r="D61">
            <v>0.3095</v>
          </cell>
        </row>
        <row r="62">
          <cell r="A62">
            <v>6</v>
          </cell>
          <cell r="B62">
            <v>0.111</v>
          </cell>
          <cell r="C62">
            <v>0.1402</v>
          </cell>
          <cell r="D62">
            <v>0.168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1</v>
          </cell>
        </row>
        <row r="66">
          <cell r="A66">
            <v>1</v>
          </cell>
          <cell r="B66">
            <v>0.2643</v>
          </cell>
          <cell r="C66" t="str">
            <v>X</v>
          </cell>
          <cell r="D66">
            <v>0.3133</v>
          </cell>
        </row>
        <row r="67">
          <cell r="A67">
            <v>2</v>
          </cell>
          <cell r="B67">
            <v>0.256</v>
          </cell>
          <cell r="C67" t="str">
            <v>X</v>
          </cell>
          <cell r="D67">
            <v>0.3052</v>
          </cell>
        </row>
        <row r="68">
          <cell r="A68">
            <v>3</v>
          </cell>
          <cell r="B68">
            <v>0.2687</v>
          </cell>
          <cell r="C68" t="str">
            <v>X</v>
          </cell>
          <cell r="D68">
            <v>0.3284</v>
          </cell>
        </row>
        <row r="69">
          <cell r="A69">
            <v>4</v>
          </cell>
          <cell r="B69">
            <v>0.3025</v>
          </cell>
          <cell r="C69" t="str">
            <v>X</v>
          </cell>
          <cell r="D69">
            <v>0.3434</v>
          </cell>
        </row>
        <row r="70">
          <cell r="A70">
            <v>5</v>
          </cell>
          <cell r="B70">
            <v>0.29</v>
          </cell>
          <cell r="C70" t="str">
            <v>X</v>
          </cell>
          <cell r="D70">
            <v>0.3757</v>
          </cell>
        </row>
        <row r="71">
          <cell r="A71">
            <v>6</v>
          </cell>
          <cell r="B71">
            <v>0.111</v>
          </cell>
          <cell r="C71" t="str">
            <v>X</v>
          </cell>
          <cell r="D71">
            <v>0.168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65"/>
  <sheetViews>
    <sheetView view="pageBreakPreview" zoomScale="75" zoomScaleNormal="75" zoomScaleSheetLayoutView="75" workbookViewId="0" topLeftCell="A1">
      <selection activeCell="K10" sqref="K10"/>
    </sheetView>
  </sheetViews>
  <sheetFormatPr defaultColWidth="9.140625" defaultRowHeight="12.75"/>
  <cols>
    <col min="1" max="1" width="9.28125" style="0" customWidth="1"/>
    <col min="2" max="2" width="12.8515625" style="0" hidden="1" customWidth="1"/>
    <col min="3" max="3" width="14.57421875" style="0" hidden="1" customWidth="1"/>
    <col min="4" max="4" width="29.421875" style="0" customWidth="1"/>
    <col min="5" max="5" width="22.57421875" style="0" customWidth="1"/>
    <col min="8" max="8" width="14.7109375" style="0" customWidth="1"/>
    <col min="9" max="9" width="8.28125" style="0" customWidth="1"/>
    <col min="10" max="10" width="17.421875" style="254" bestFit="1" customWidth="1"/>
    <col min="11" max="11" width="10.7109375" style="255" customWidth="1"/>
    <col min="13" max="13" width="12.140625" style="0" bestFit="1" customWidth="1"/>
  </cols>
  <sheetData>
    <row r="3" spans="1:11" ht="12.75">
      <c r="A3" s="298" t="s">
        <v>402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</row>
    <row r="4" spans="1:11" s="217" customFormat="1" ht="34.5" customHeight="1">
      <c r="A4" s="299" t="s">
        <v>431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</row>
    <row r="5" spans="1:11" s="217" customFormat="1" ht="20.25" customHeight="1">
      <c r="A5" s="300" t="s">
        <v>301</v>
      </c>
      <c r="B5" s="300"/>
      <c r="C5" s="300"/>
      <c r="D5" s="300"/>
      <c r="E5" s="300"/>
      <c r="F5" s="300"/>
      <c r="G5" s="300"/>
      <c r="H5" s="300"/>
      <c r="I5" s="300"/>
      <c r="J5" s="300"/>
      <c r="K5" s="300"/>
    </row>
    <row r="6" spans="1:11" s="217" customFormat="1" ht="20.25" customHeight="1">
      <c r="A6" s="301" t="s">
        <v>302</v>
      </c>
      <c r="B6" s="302"/>
      <c r="C6" s="302"/>
      <c r="D6" s="302"/>
      <c r="E6" s="302"/>
      <c r="F6" s="302"/>
      <c r="G6" s="302"/>
      <c r="H6" s="302"/>
      <c r="I6" s="302"/>
      <c r="J6" s="302"/>
      <c r="K6" s="303"/>
    </row>
    <row r="7" spans="1:11" s="208" customFormat="1" ht="23.25" customHeight="1">
      <c r="A7" s="304" t="s">
        <v>79</v>
      </c>
      <c r="B7" s="304"/>
      <c r="C7" s="304"/>
      <c r="D7" s="304"/>
      <c r="E7" s="304"/>
      <c r="F7" s="304"/>
      <c r="G7" s="304"/>
      <c r="H7" s="304"/>
      <c r="I7" s="304"/>
      <c r="J7" s="304"/>
      <c r="K7" s="304"/>
    </row>
    <row r="8" spans="1:11" s="208" customFormat="1" ht="23.25" customHeight="1">
      <c r="A8" s="305" t="s">
        <v>80</v>
      </c>
      <c r="B8" s="305"/>
      <c r="C8" s="305"/>
      <c r="D8" s="305" t="s">
        <v>81</v>
      </c>
      <c r="E8" s="305"/>
      <c r="F8" s="305"/>
      <c r="G8" s="305"/>
      <c r="H8" s="305"/>
      <c r="I8" s="305"/>
      <c r="J8" s="250" t="s">
        <v>75</v>
      </c>
      <c r="K8" s="251" t="s">
        <v>82</v>
      </c>
    </row>
    <row r="9" spans="1:11" ht="12.75">
      <c r="A9" s="297" t="s">
        <v>83</v>
      </c>
      <c r="B9" s="297"/>
      <c r="C9" s="297"/>
      <c r="D9" s="297" t="s">
        <v>223</v>
      </c>
      <c r="E9" s="297"/>
      <c r="F9" s="297"/>
      <c r="G9" s="297"/>
      <c r="H9" s="297"/>
      <c r="I9" s="297"/>
      <c r="J9" s="252">
        <f>'PLANILHA ORÇAMENTÁRIA'!J9</f>
        <v>2888.9784</v>
      </c>
      <c r="K9" s="253">
        <f>'PLANILHA ORÇAMENTÁRIA'!K9</f>
        <v>0.003</v>
      </c>
    </row>
    <row r="10" spans="1:11" ht="12.75">
      <c r="A10" s="297" t="s">
        <v>133</v>
      </c>
      <c r="B10" s="297"/>
      <c r="C10" s="297"/>
      <c r="D10" s="297" t="s">
        <v>131</v>
      </c>
      <c r="E10" s="297"/>
      <c r="F10" s="297"/>
      <c r="G10" s="297"/>
      <c r="H10" s="297"/>
      <c r="I10" s="297"/>
      <c r="J10" s="252">
        <f>'PLANILHA ORÇAMENTÁRIA'!J11</f>
        <v>24103.47402</v>
      </c>
      <c r="K10" s="253">
        <f>'PLANILHA ORÇAMENTÁRIA'!K11</f>
        <v>0.0252</v>
      </c>
    </row>
    <row r="11" spans="1:11" ht="12.75">
      <c r="A11" s="297" t="s">
        <v>134</v>
      </c>
      <c r="B11" s="297"/>
      <c r="C11" s="297"/>
      <c r="D11" s="297" t="s">
        <v>403</v>
      </c>
      <c r="E11" s="297"/>
      <c r="F11" s="297"/>
      <c r="G11" s="297"/>
      <c r="H11" s="297"/>
      <c r="I11" s="297"/>
      <c r="J11" s="252">
        <f>J12+J13+J14</f>
        <v>83725.32</v>
      </c>
      <c r="K11" s="286">
        <f>K12+K13+K14</f>
        <v>0.08750017580173097</v>
      </c>
    </row>
    <row r="12" spans="1:11" s="249" customFormat="1" ht="12.75">
      <c r="A12" s="292" t="s">
        <v>303</v>
      </c>
      <c r="B12" s="292"/>
      <c r="C12" s="292"/>
      <c r="D12" s="292" t="s">
        <v>250</v>
      </c>
      <c r="E12" s="292"/>
      <c r="F12" s="292"/>
      <c r="G12" s="292"/>
      <c r="H12" s="292"/>
      <c r="I12" s="292"/>
      <c r="J12" s="269">
        <f>'PLANILHA ORÇAMENTÁRIA'!J14</f>
        <v>100.16400000000002</v>
      </c>
      <c r="K12" s="287">
        <f>'PLANILHA ORÇAMENTÁRIA'!K14</f>
        <v>0.00010017580173096505</v>
      </c>
    </row>
    <row r="13" spans="1:11" s="249" customFormat="1" ht="12.75">
      <c r="A13" s="292" t="s">
        <v>304</v>
      </c>
      <c r="B13" s="292"/>
      <c r="C13" s="292"/>
      <c r="D13" s="292" t="s">
        <v>234</v>
      </c>
      <c r="E13" s="292"/>
      <c r="F13" s="292"/>
      <c r="G13" s="292"/>
      <c r="H13" s="292"/>
      <c r="I13" s="292"/>
      <c r="J13" s="269">
        <f>'PLANILHA ORÇAMENTÁRIA'!J16</f>
        <v>69631.656</v>
      </c>
      <c r="K13" s="287">
        <f>'PLANILHA ORÇAMENTÁRIA'!K16</f>
        <v>0.0728</v>
      </c>
    </row>
    <row r="14" spans="1:11" s="249" customFormat="1" ht="12.75">
      <c r="A14" s="292" t="s">
        <v>305</v>
      </c>
      <c r="B14" s="292"/>
      <c r="C14" s="292"/>
      <c r="D14" s="292" t="s">
        <v>252</v>
      </c>
      <c r="E14" s="292"/>
      <c r="F14" s="292"/>
      <c r="G14" s="292"/>
      <c r="H14" s="292"/>
      <c r="I14" s="292"/>
      <c r="J14" s="269">
        <f>'PLANILHA ORÇAMENTÁRIA'!J18</f>
        <v>13993.5</v>
      </c>
      <c r="K14" s="287">
        <f>'PLANILHA ORÇAMENTÁRIA'!K18</f>
        <v>0.0146</v>
      </c>
    </row>
    <row r="15" spans="1:11" ht="12.75">
      <c r="A15" s="297" t="s">
        <v>248</v>
      </c>
      <c r="B15" s="297"/>
      <c r="C15" s="297"/>
      <c r="D15" s="297" t="s">
        <v>405</v>
      </c>
      <c r="E15" s="297"/>
      <c r="F15" s="297"/>
      <c r="G15" s="297"/>
      <c r="H15" s="297"/>
      <c r="I15" s="297"/>
      <c r="J15" s="252">
        <f>J16+J17+J18</f>
        <v>49280.28</v>
      </c>
      <c r="K15" s="286">
        <f>K16+K17+K18</f>
        <v>0.051510585601772824</v>
      </c>
    </row>
    <row r="16" spans="1:11" s="249" customFormat="1" ht="12.75">
      <c r="A16" s="292" t="s">
        <v>306</v>
      </c>
      <c r="B16" s="292"/>
      <c r="C16" s="292"/>
      <c r="D16" s="292" t="s">
        <v>250</v>
      </c>
      <c r="E16" s="292"/>
      <c r="F16" s="292"/>
      <c r="G16" s="292"/>
      <c r="H16" s="292"/>
      <c r="I16" s="292"/>
      <c r="J16" s="269">
        <f>'PLANILHA ORÇAMENTÁRIA'!J22</f>
        <v>58.955999999999996</v>
      </c>
      <c r="K16" s="287">
        <f>'PLANILHA ORÇAMENTÁRIA'!K22</f>
        <v>5.896930181766872E-05</v>
      </c>
    </row>
    <row r="17" spans="1:11" s="249" customFormat="1" ht="12.75">
      <c r="A17" s="292" t="s">
        <v>307</v>
      </c>
      <c r="B17" s="292"/>
      <c r="C17" s="292"/>
      <c r="D17" s="292" t="s">
        <v>234</v>
      </c>
      <c r="E17" s="292"/>
      <c r="F17" s="292"/>
      <c r="G17" s="292"/>
      <c r="H17" s="292"/>
      <c r="I17" s="292"/>
      <c r="J17" s="269">
        <f>'PLANILHA ORÇAMENTÁRIA'!J24</f>
        <v>40984.824</v>
      </c>
      <c r="K17" s="287">
        <f>'PLANILHA ORÇAMENTÁRIA'!K24</f>
        <v>0.0429</v>
      </c>
    </row>
    <row r="18" spans="1:11" s="249" customFormat="1" ht="12.75">
      <c r="A18" s="292" t="s">
        <v>308</v>
      </c>
      <c r="B18" s="292"/>
      <c r="C18" s="292"/>
      <c r="D18" s="292" t="s">
        <v>252</v>
      </c>
      <c r="E18" s="292"/>
      <c r="F18" s="292"/>
      <c r="G18" s="292"/>
      <c r="H18" s="292"/>
      <c r="I18" s="292"/>
      <c r="J18" s="269">
        <f>'PLANILHA ORÇAMENTÁRIA'!J26</f>
        <v>8236.5</v>
      </c>
      <c r="K18" s="287">
        <f>'PLANILHA ORÇAMENTÁRIA'!K26</f>
        <v>0.008551616299955154</v>
      </c>
    </row>
    <row r="19" spans="1:11" ht="12.75">
      <c r="A19" s="297" t="s">
        <v>292</v>
      </c>
      <c r="B19" s="297"/>
      <c r="C19" s="297"/>
      <c r="D19" s="297" t="s">
        <v>406</v>
      </c>
      <c r="E19" s="297"/>
      <c r="F19" s="297"/>
      <c r="G19" s="297"/>
      <c r="H19" s="297"/>
      <c r="I19" s="297"/>
      <c r="J19" s="252">
        <f>J20+J21+J22</f>
        <v>54822.18000000001</v>
      </c>
      <c r="K19" s="286">
        <f>K20+K21+K22</f>
        <v>0.057265600347798866</v>
      </c>
    </row>
    <row r="20" spans="1:11" s="249" customFormat="1" ht="12.75">
      <c r="A20" s="292" t="s">
        <v>309</v>
      </c>
      <c r="B20" s="292"/>
      <c r="C20" s="292"/>
      <c r="D20" s="292" t="s">
        <v>250</v>
      </c>
      <c r="E20" s="292"/>
      <c r="F20" s="292"/>
      <c r="G20" s="292"/>
      <c r="H20" s="292"/>
      <c r="I20" s="292"/>
      <c r="J20" s="269">
        <f>'PLANILHA ORÇAMENTÁRIA'!J30</f>
        <v>65.586</v>
      </c>
      <c r="K20" s="287">
        <f>'PLANILHA ORÇAMENTÁRIA'!K30</f>
        <v>6.56003477988618E-05</v>
      </c>
    </row>
    <row r="21" spans="1:11" s="249" customFormat="1" ht="12.75">
      <c r="A21" s="292" t="s">
        <v>310</v>
      </c>
      <c r="B21" s="292"/>
      <c r="C21" s="292"/>
      <c r="D21" s="292" t="s">
        <v>234</v>
      </c>
      <c r="E21" s="292"/>
      <c r="F21" s="292"/>
      <c r="G21" s="292"/>
      <c r="H21" s="292"/>
      <c r="I21" s="292"/>
      <c r="J21" s="269">
        <f>'PLANILHA ORÇAMENTÁRIA'!J32</f>
        <v>45593.844000000005</v>
      </c>
      <c r="K21" s="287">
        <f>'PLANILHA ORÇAMENTÁRIA'!K32</f>
        <v>0.0477</v>
      </c>
    </row>
    <row r="22" spans="1:11" s="249" customFormat="1" ht="12.75">
      <c r="A22" s="292" t="s">
        <v>311</v>
      </c>
      <c r="B22" s="292"/>
      <c r="C22" s="292"/>
      <c r="D22" s="292" t="s">
        <v>252</v>
      </c>
      <c r="E22" s="292"/>
      <c r="F22" s="292"/>
      <c r="G22" s="292"/>
      <c r="H22" s="292"/>
      <c r="I22" s="292"/>
      <c r="J22" s="269">
        <f>'PLANILHA ORÇAMENTÁRIA'!J34</f>
        <v>9162.75</v>
      </c>
      <c r="K22" s="287">
        <f>'PLANILHA ORÇAMENTÁRIA'!K34</f>
        <v>0.0095</v>
      </c>
    </row>
    <row r="23" spans="1:11" ht="12.75">
      <c r="A23" s="297" t="s">
        <v>312</v>
      </c>
      <c r="B23" s="297"/>
      <c r="C23" s="297"/>
      <c r="D23" s="297" t="s">
        <v>407</v>
      </c>
      <c r="E23" s="297"/>
      <c r="F23" s="297"/>
      <c r="G23" s="297"/>
      <c r="H23" s="297"/>
      <c r="I23" s="297"/>
      <c r="J23" s="252">
        <f>J24+J25+J26</f>
        <v>101368.50000000001</v>
      </c>
      <c r="K23" s="286">
        <f>K24+K25+K26</f>
        <v>0.10612139914950183</v>
      </c>
    </row>
    <row r="24" spans="1:11" s="249" customFormat="1" ht="12.75">
      <c r="A24" s="292" t="s">
        <v>313</v>
      </c>
      <c r="B24" s="292"/>
      <c r="C24" s="292"/>
      <c r="D24" s="292" t="s">
        <v>250</v>
      </c>
      <c r="E24" s="292"/>
      <c r="F24" s="292"/>
      <c r="G24" s="292"/>
      <c r="H24" s="292"/>
      <c r="I24" s="292"/>
      <c r="J24" s="269">
        <f>'PLANILHA ORÇAMENTÁRIA'!J38</f>
        <v>121.38000000000001</v>
      </c>
      <c r="K24" s="287">
        <f>'PLANILHA ORÇAMENTÁRIA'!K38</f>
        <v>0.00012139914950184242</v>
      </c>
    </row>
    <row r="25" spans="1:11" s="249" customFormat="1" ht="12.75">
      <c r="A25" s="292" t="s">
        <v>314</v>
      </c>
      <c r="B25" s="292"/>
      <c r="C25" s="292"/>
      <c r="D25" s="292" t="s">
        <v>234</v>
      </c>
      <c r="E25" s="292"/>
      <c r="F25" s="292"/>
      <c r="G25" s="292"/>
      <c r="H25" s="292"/>
      <c r="I25" s="292"/>
      <c r="J25" s="269">
        <f>'PLANILHA ORÇAMENTÁRIA'!J40</f>
        <v>84380.52</v>
      </c>
      <c r="K25" s="287">
        <f>'PLANILHA ORÇAMENTÁRIA'!K40</f>
        <v>0.0883</v>
      </c>
    </row>
    <row r="26" spans="1:11" s="249" customFormat="1" ht="12.75">
      <c r="A26" s="292" t="s">
        <v>315</v>
      </c>
      <c r="B26" s="292"/>
      <c r="C26" s="292"/>
      <c r="D26" s="292" t="s">
        <v>252</v>
      </c>
      <c r="E26" s="292"/>
      <c r="F26" s="292"/>
      <c r="G26" s="292"/>
      <c r="H26" s="292"/>
      <c r="I26" s="292"/>
      <c r="J26" s="269">
        <f>'PLANILHA ORÇAMENTÁRIA'!J42</f>
        <v>16866.600000000002</v>
      </c>
      <c r="K26" s="287">
        <f>'PLANILHA ORÇAMENTÁRIA'!K42</f>
        <v>0.0177</v>
      </c>
    </row>
    <row r="27" spans="1:11" ht="12.75">
      <c r="A27" s="297" t="s">
        <v>316</v>
      </c>
      <c r="B27" s="297"/>
      <c r="C27" s="297"/>
      <c r="D27" s="297" t="s">
        <v>408</v>
      </c>
      <c r="E27" s="297"/>
      <c r="F27" s="297"/>
      <c r="G27" s="297"/>
      <c r="H27" s="297"/>
      <c r="I27" s="297"/>
      <c r="J27" s="252">
        <f>J28+J29+J30</f>
        <v>44335.200000000004</v>
      </c>
      <c r="K27" s="286">
        <f>K28+K29+K30</f>
        <v>0.04642889694220366</v>
      </c>
    </row>
    <row r="28" spans="1:11" s="249" customFormat="1" ht="12.75">
      <c r="A28" s="292" t="s">
        <v>317</v>
      </c>
      <c r="B28" s="292"/>
      <c r="C28" s="292"/>
      <c r="D28" s="292" t="s">
        <v>250</v>
      </c>
      <c r="E28" s="292"/>
      <c r="F28" s="292"/>
      <c r="G28" s="292"/>
      <c r="H28" s="292"/>
      <c r="I28" s="292"/>
      <c r="J28" s="269">
        <f>'PLANILHA ORÇAMENTÁRIA'!J46</f>
        <v>53.040000000000006</v>
      </c>
      <c r="K28" s="287">
        <f>'PLANILHA ORÇAMENTÁRIA'!K46</f>
        <v>5.3048367849544584E-05</v>
      </c>
    </row>
    <row r="29" spans="1:11" s="249" customFormat="1" ht="12.75">
      <c r="A29" s="292" t="s">
        <v>318</v>
      </c>
      <c r="B29" s="292"/>
      <c r="C29" s="292"/>
      <c r="D29" s="292" t="s">
        <v>234</v>
      </c>
      <c r="E29" s="292"/>
      <c r="F29" s="292"/>
      <c r="G29" s="292"/>
      <c r="H29" s="292"/>
      <c r="I29" s="292"/>
      <c r="J29" s="269">
        <f>'PLANILHA ORÇAMENTÁRIA'!J48</f>
        <v>36872.16</v>
      </c>
      <c r="K29" s="287">
        <f>'PLANILHA ORÇAMENTÁRIA'!K48</f>
        <v>0.0386</v>
      </c>
    </row>
    <row r="30" spans="1:11" s="249" customFormat="1" ht="12.75">
      <c r="A30" s="292" t="s">
        <v>319</v>
      </c>
      <c r="B30" s="292"/>
      <c r="C30" s="292"/>
      <c r="D30" s="292" t="s">
        <v>252</v>
      </c>
      <c r="E30" s="292"/>
      <c r="F30" s="292"/>
      <c r="G30" s="292"/>
      <c r="H30" s="292"/>
      <c r="I30" s="292"/>
      <c r="J30" s="269">
        <f>'PLANILHA ORÇAMENTÁRIA'!J50</f>
        <v>7410.000000000001</v>
      </c>
      <c r="K30" s="287">
        <f>'PLANILHA ORÇAMENTÁRIA'!K50</f>
        <v>0.007775848574354118</v>
      </c>
    </row>
    <row r="31" spans="1:11" ht="12.75">
      <c r="A31" s="297" t="s">
        <v>320</v>
      </c>
      <c r="B31" s="297"/>
      <c r="C31" s="297"/>
      <c r="D31" s="297" t="s">
        <v>409</v>
      </c>
      <c r="E31" s="297"/>
      <c r="F31" s="297"/>
      <c r="G31" s="297"/>
      <c r="H31" s="297"/>
      <c r="I31" s="297"/>
      <c r="J31" s="252">
        <f>J32+J33+J34</f>
        <v>97958.10000000002</v>
      </c>
      <c r="K31" s="286">
        <f>K32+K33+K34</f>
        <v>0.10251731850582112</v>
      </c>
    </row>
    <row r="32" spans="1:11" s="249" customFormat="1" ht="12.75">
      <c r="A32" s="292" t="s">
        <v>321</v>
      </c>
      <c r="B32" s="292"/>
      <c r="C32" s="292"/>
      <c r="D32" s="292" t="s">
        <v>250</v>
      </c>
      <c r="E32" s="292"/>
      <c r="F32" s="292"/>
      <c r="G32" s="292"/>
      <c r="H32" s="292"/>
      <c r="I32" s="292"/>
      <c r="J32" s="269">
        <f>'PLANILHA ORÇAMENTÁRIA'!J54</f>
        <v>117.30000000000001</v>
      </c>
      <c r="K32" s="287">
        <f>'PLANILHA ORÇAMENTÁRIA'!K54</f>
        <v>0.00011731850582110822</v>
      </c>
    </row>
    <row r="33" spans="1:11" s="249" customFormat="1" ht="12.75">
      <c r="A33" s="292" t="s">
        <v>322</v>
      </c>
      <c r="B33" s="292"/>
      <c r="C33" s="292"/>
      <c r="D33" s="292" t="s">
        <v>234</v>
      </c>
      <c r="E33" s="292"/>
      <c r="F33" s="292"/>
      <c r="G33" s="292"/>
      <c r="H33" s="292"/>
      <c r="I33" s="292"/>
      <c r="J33" s="269">
        <f>'PLANILHA ORÇAMENTÁRIA'!J56</f>
        <v>81544.20000000001</v>
      </c>
      <c r="K33" s="287">
        <f>'PLANILHA ORÇAMENTÁRIA'!K56</f>
        <v>0.0853</v>
      </c>
    </row>
    <row r="34" spans="1:11" s="249" customFormat="1" ht="12.75">
      <c r="A34" s="292" t="s">
        <v>323</v>
      </c>
      <c r="B34" s="292"/>
      <c r="C34" s="292"/>
      <c r="D34" s="292" t="s">
        <v>252</v>
      </c>
      <c r="E34" s="292"/>
      <c r="F34" s="292"/>
      <c r="G34" s="292"/>
      <c r="H34" s="292"/>
      <c r="I34" s="292"/>
      <c r="J34" s="269">
        <f>'PLANILHA ORÇAMENTÁRIA'!J58</f>
        <v>16296.6</v>
      </c>
      <c r="K34" s="287">
        <f>'PLANILHA ORÇAMENTÁRIA'!K58</f>
        <v>0.0171</v>
      </c>
    </row>
    <row r="35" spans="1:11" ht="12.75">
      <c r="A35" s="297" t="s">
        <v>324</v>
      </c>
      <c r="B35" s="297"/>
      <c r="C35" s="297"/>
      <c r="D35" s="297" t="s">
        <v>410</v>
      </c>
      <c r="E35" s="297"/>
      <c r="F35" s="297"/>
      <c r="G35" s="297"/>
      <c r="H35" s="297"/>
      <c r="I35" s="297"/>
      <c r="J35" s="252">
        <f>J36+J37+J38</f>
        <v>56868.42</v>
      </c>
      <c r="K35" s="286">
        <f>K36+K37+K38</f>
        <v>0.059468040732745184</v>
      </c>
    </row>
    <row r="36" spans="1:11" s="249" customFormat="1" ht="12.75">
      <c r="A36" s="292" t="s">
        <v>325</v>
      </c>
      <c r="B36" s="292"/>
      <c r="C36" s="292"/>
      <c r="D36" s="292" t="s">
        <v>250</v>
      </c>
      <c r="E36" s="292"/>
      <c r="F36" s="292"/>
      <c r="G36" s="292"/>
      <c r="H36" s="292"/>
      <c r="I36" s="292"/>
      <c r="J36" s="269">
        <f>'PLANILHA ORÇAMENTÁRIA'!J62</f>
        <v>68.034</v>
      </c>
      <c r="K36" s="287">
        <f>'PLANILHA ORÇAMENTÁRIA'!K62</f>
        <v>6.804073274518322E-05</v>
      </c>
    </row>
    <row r="37" spans="1:11" s="249" customFormat="1" ht="12.75">
      <c r="A37" s="292" t="s">
        <v>326</v>
      </c>
      <c r="B37" s="292"/>
      <c r="C37" s="292"/>
      <c r="D37" s="292" t="s">
        <v>234</v>
      </c>
      <c r="E37" s="292"/>
      <c r="F37" s="292"/>
      <c r="G37" s="292"/>
      <c r="H37" s="292"/>
      <c r="I37" s="292"/>
      <c r="J37" s="269">
        <f>'PLANILHA ORÇAMENTÁRIA'!J64</f>
        <v>47295.636</v>
      </c>
      <c r="K37" s="287">
        <f>'PLANILHA ORÇAMENTÁRIA'!K64</f>
        <v>0.0495</v>
      </c>
    </row>
    <row r="38" spans="1:11" s="249" customFormat="1" ht="12.75">
      <c r="A38" s="292" t="s">
        <v>327</v>
      </c>
      <c r="B38" s="292"/>
      <c r="C38" s="292"/>
      <c r="D38" s="292" t="s">
        <v>252</v>
      </c>
      <c r="E38" s="292"/>
      <c r="F38" s="292"/>
      <c r="G38" s="292"/>
      <c r="H38" s="292"/>
      <c r="I38" s="292"/>
      <c r="J38" s="269">
        <f>'PLANILHA ORÇAMENTÁRIA'!J66</f>
        <v>9504.75</v>
      </c>
      <c r="K38" s="287">
        <f>'PLANILHA ORÇAMENTÁRIA'!K66</f>
        <v>0.009899999999999999</v>
      </c>
    </row>
    <row r="39" spans="1:11" ht="12.75">
      <c r="A39" s="297" t="s">
        <v>328</v>
      </c>
      <c r="B39" s="297"/>
      <c r="C39" s="297"/>
      <c r="D39" s="297" t="s">
        <v>411</v>
      </c>
      <c r="E39" s="297"/>
      <c r="F39" s="297"/>
      <c r="G39" s="297"/>
      <c r="H39" s="297"/>
      <c r="I39" s="297"/>
      <c r="J39" s="252">
        <f>J40+J41+J42</f>
        <v>159256.80000000002</v>
      </c>
      <c r="K39" s="286">
        <f>K40+K41+K42</f>
        <v>0.16658974993115416</v>
      </c>
    </row>
    <row r="40" spans="1:11" s="249" customFormat="1" ht="12.75">
      <c r="A40" s="292" t="s">
        <v>329</v>
      </c>
      <c r="B40" s="292"/>
      <c r="C40" s="292"/>
      <c r="D40" s="292" t="s">
        <v>250</v>
      </c>
      <c r="E40" s="292"/>
      <c r="F40" s="292"/>
      <c r="G40" s="292"/>
      <c r="H40" s="292"/>
      <c r="I40" s="292"/>
      <c r="J40" s="269">
        <f>'PLANILHA ORÇAMENTÁRIA'!J70</f>
        <v>189.72000000000003</v>
      </c>
      <c r="K40" s="287">
        <f>'PLANILHA ORÇAMENTÁRIA'!K70</f>
        <v>0.00018974993115414025</v>
      </c>
    </row>
    <row r="41" spans="1:11" s="249" customFormat="1" ht="12.75">
      <c r="A41" s="292" t="s">
        <v>330</v>
      </c>
      <c r="B41" s="292"/>
      <c r="C41" s="292"/>
      <c r="D41" s="292" t="s">
        <v>234</v>
      </c>
      <c r="E41" s="292"/>
      <c r="F41" s="292"/>
      <c r="G41" s="292"/>
      <c r="H41" s="292"/>
      <c r="I41" s="292"/>
      <c r="J41" s="269">
        <f>'PLANILHA ORÇAMENTÁRIA'!J72</f>
        <v>131888.88</v>
      </c>
      <c r="K41" s="287">
        <f>'PLANILHA ORÇAMENTÁRIA'!K72</f>
        <v>0.138</v>
      </c>
    </row>
    <row r="42" spans="1:11" s="249" customFormat="1" ht="12.75">
      <c r="A42" s="292" t="s">
        <v>331</v>
      </c>
      <c r="B42" s="292"/>
      <c r="C42" s="292"/>
      <c r="D42" s="292" t="s">
        <v>252</v>
      </c>
      <c r="E42" s="292"/>
      <c r="F42" s="292"/>
      <c r="G42" s="292"/>
      <c r="H42" s="292"/>
      <c r="I42" s="292"/>
      <c r="J42" s="269">
        <f>'PLANILHA ORÇAMENTÁRIA'!J74</f>
        <v>27178.2</v>
      </c>
      <c r="K42" s="287">
        <f>'PLANILHA ORÇAMENTÁRIA'!K74</f>
        <v>0.028399999999999998</v>
      </c>
    </row>
    <row r="43" spans="1:11" ht="12.75">
      <c r="A43" s="297" t="s">
        <v>395</v>
      </c>
      <c r="B43" s="297"/>
      <c r="C43" s="297"/>
      <c r="D43" s="297" t="s">
        <v>412</v>
      </c>
      <c r="E43" s="297"/>
      <c r="F43" s="297"/>
      <c r="G43" s="297"/>
      <c r="H43" s="297"/>
      <c r="I43" s="297"/>
      <c r="J43" s="252">
        <f>J44+J45+J46</f>
        <v>45524.4</v>
      </c>
      <c r="K43" s="286">
        <f>K44+K45+K46</f>
        <v>0.04768008263223441</v>
      </c>
    </row>
    <row r="44" spans="1:11" s="249" customFormat="1" ht="12.75">
      <c r="A44" s="292" t="s">
        <v>369</v>
      </c>
      <c r="B44" s="292"/>
      <c r="C44" s="292"/>
      <c r="D44" s="292" t="s">
        <v>250</v>
      </c>
      <c r="E44" s="292"/>
      <c r="F44" s="292"/>
      <c r="G44" s="292"/>
      <c r="H44" s="292"/>
      <c r="I44" s="292"/>
      <c r="J44" s="269">
        <f>'PLANILHA ORÇAMENTÁRIA'!J78</f>
        <v>54.06</v>
      </c>
      <c r="K44" s="287">
        <f>'PLANILHA ORÇAMENTÁRIA'!K78</f>
        <v>8.008263223440866E-05</v>
      </c>
    </row>
    <row r="45" spans="1:11" s="249" customFormat="1" ht="12.75">
      <c r="A45" s="292" t="s">
        <v>371</v>
      </c>
      <c r="B45" s="292"/>
      <c r="C45" s="292"/>
      <c r="D45" s="292" t="s">
        <v>234</v>
      </c>
      <c r="E45" s="292"/>
      <c r="F45" s="292"/>
      <c r="G45" s="292"/>
      <c r="H45" s="292"/>
      <c r="I45" s="292"/>
      <c r="J45" s="269">
        <f>'PLANILHA ORÇAMENTÁRIA'!J80</f>
        <v>37581.240000000005</v>
      </c>
      <c r="K45" s="287">
        <f>'PLANILHA ORÇAMENTÁRIA'!K80</f>
        <v>0.0393</v>
      </c>
    </row>
    <row r="46" spans="1:11" s="249" customFormat="1" ht="12.75">
      <c r="A46" s="292" t="s">
        <v>373</v>
      </c>
      <c r="B46" s="292"/>
      <c r="C46" s="292"/>
      <c r="D46" s="292" t="s">
        <v>252</v>
      </c>
      <c r="E46" s="292"/>
      <c r="F46" s="292"/>
      <c r="G46" s="292"/>
      <c r="H46" s="292"/>
      <c r="I46" s="292"/>
      <c r="J46" s="269">
        <f>'PLANILHA ORÇAMENTÁRIA'!J82</f>
        <v>7889.1</v>
      </c>
      <c r="K46" s="287">
        <f>'PLANILHA ORÇAMENTÁRIA'!K82</f>
        <v>0.0083</v>
      </c>
    </row>
    <row r="47" spans="1:11" ht="12.75">
      <c r="A47" s="297" t="s">
        <v>396</v>
      </c>
      <c r="B47" s="297"/>
      <c r="C47" s="297"/>
      <c r="D47" s="297" t="s">
        <v>413</v>
      </c>
      <c r="E47" s="297"/>
      <c r="F47" s="297"/>
      <c r="G47" s="297"/>
      <c r="H47" s="297"/>
      <c r="I47" s="297"/>
      <c r="J47" s="252">
        <f>J48+J49+J50</f>
        <v>48679.020000000004</v>
      </c>
      <c r="K47" s="286">
        <f>K48+K49+K50</f>
        <v>0.05099388899004929</v>
      </c>
    </row>
    <row r="48" spans="1:11" s="249" customFormat="1" ht="12.75">
      <c r="A48" s="292" t="s">
        <v>376</v>
      </c>
      <c r="B48" s="292"/>
      <c r="C48" s="292"/>
      <c r="D48" s="292" t="s">
        <v>250</v>
      </c>
      <c r="E48" s="292"/>
      <c r="F48" s="292"/>
      <c r="G48" s="292"/>
      <c r="H48" s="292"/>
      <c r="I48" s="292"/>
      <c r="J48" s="269">
        <f>'PLANILHA ORÇAMENTÁRIA'!J86</f>
        <v>57.83400000000001</v>
      </c>
      <c r="K48" s="287">
        <f>'PLANILHA ORÇAMENTÁRIA'!K86</f>
        <v>5.7839123543347725E-05</v>
      </c>
    </row>
    <row r="49" spans="1:11" s="249" customFormat="1" ht="12.75">
      <c r="A49" s="292" t="s">
        <v>378</v>
      </c>
      <c r="B49" s="292"/>
      <c r="C49" s="292"/>
      <c r="D49" s="292" t="s">
        <v>234</v>
      </c>
      <c r="E49" s="292"/>
      <c r="F49" s="292"/>
      <c r="G49" s="292"/>
      <c r="H49" s="292"/>
      <c r="I49" s="292"/>
      <c r="J49" s="269">
        <f>'PLANILHA ORÇAMENTÁRIA'!J88</f>
        <v>40204.836</v>
      </c>
      <c r="K49" s="287">
        <f>'PLANILHA ORÇAMENTÁRIA'!K88</f>
        <v>0.0421</v>
      </c>
    </row>
    <row r="50" spans="1:11" s="249" customFormat="1" ht="12.75">
      <c r="A50" s="292" t="s">
        <v>380</v>
      </c>
      <c r="B50" s="292"/>
      <c r="C50" s="292"/>
      <c r="D50" s="292" t="s">
        <v>252</v>
      </c>
      <c r="E50" s="292"/>
      <c r="F50" s="292"/>
      <c r="G50" s="292"/>
      <c r="H50" s="292"/>
      <c r="I50" s="292"/>
      <c r="J50" s="269">
        <f>'PLANILHA ORÇAMENTÁRIA'!J90</f>
        <v>8416.35</v>
      </c>
      <c r="K50" s="287">
        <f>'PLANILHA ORÇAMENTÁRIA'!K90</f>
        <v>0.008836049866505942</v>
      </c>
    </row>
    <row r="51" spans="1:11" ht="12.75">
      <c r="A51" s="297" t="s">
        <v>397</v>
      </c>
      <c r="B51" s="297"/>
      <c r="C51" s="297"/>
      <c r="D51" s="297" t="s">
        <v>414</v>
      </c>
      <c r="E51" s="297"/>
      <c r="F51" s="297"/>
      <c r="G51" s="297"/>
      <c r="H51" s="297"/>
      <c r="I51" s="297"/>
      <c r="J51" s="252">
        <f>J52+J53+J54</f>
        <v>119700.6</v>
      </c>
      <c r="K51" s="286">
        <f>K52+K53+K54</f>
        <v>0.1252428225288257</v>
      </c>
    </row>
    <row r="52" spans="1:11" s="249" customFormat="1" ht="12.75">
      <c r="A52" s="292" t="s">
        <v>398</v>
      </c>
      <c r="B52" s="292"/>
      <c r="C52" s="292"/>
      <c r="D52" s="292" t="s">
        <v>250</v>
      </c>
      <c r="E52" s="292"/>
      <c r="F52" s="292"/>
      <c r="G52" s="292"/>
      <c r="H52" s="292"/>
      <c r="I52" s="292"/>
      <c r="J52" s="269">
        <f>'PLANILHA ORÇAMENTÁRIA'!J94</f>
        <v>142.8</v>
      </c>
      <c r="K52" s="287">
        <f>'PLANILHA ORÇAMENTÁRIA'!K94</f>
        <v>0.00014282252882569696</v>
      </c>
    </row>
    <row r="53" spans="1:11" s="249" customFormat="1" ht="12.75">
      <c r="A53" s="292" t="s">
        <v>384</v>
      </c>
      <c r="B53" s="292"/>
      <c r="C53" s="292"/>
      <c r="D53" s="292" t="s">
        <v>234</v>
      </c>
      <c r="E53" s="292"/>
      <c r="F53" s="292"/>
      <c r="G53" s="292"/>
      <c r="H53" s="292"/>
      <c r="I53" s="292"/>
      <c r="J53" s="269">
        <f>'PLANILHA ORÇAMENTÁRIA'!J96</f>
        <v>99271.20000000001</v>
      </c>
      <c r="K53" s="287">
        <f>'PLANILHA ORÇAMENTÁRIA'!K96</f>
        <v>0.1039</v>
      </c>
    </row>
    <row r="54" spans="1:11" s="249" customFormat="1" ht="12.75">
      <c r="A54" s="292" t="s">
        <v>386</v>
      </c>
      <c r="B54" s="292"/>
      <c r="C54" s="292"/>
      <c r="D54" s="292" t="s">
        <v>252</v>
      </c>
      <c r="E54" s="292"/>
      <c r="F54" s="292"/>
      <c r="G54" s="292"/>
      <c r="H54" s="292"/>
      <c r="I54" s="292"/>
      <c r="J54" s="269">
        <f>'PLANILHA ORÇAMENTÁRIA'!J98</f>
        <v>20286.6</v>
      </c>
      <c r="K54" s="287">
        <f>'PLANILHA ORÇAMENTÁRIA'!K98</f>
        <v>0.0212</v>
      </c>
    </row>
    <row r="55" spans="1:11" ht="12.75">
      <c r="A55" s="297" t="s">
        <v>416</v>
      </c>
      <c r="B55" s="297"/>
      <c r="C55" s="297"/>
      <c r="D55" s="297" t="s">
        <v>415</v>
      </c>
      <c r="E55" s="297"/>
      <c r="F55" s="297"/>
      <c r="G55" s="297"/>
      <c r="H55" s="297"/>
      <c r="I55" s="297"/>
      <c r="J55" s="252">
        <f>J56+J57+J58</f>
        <v>67350.96</v>
      </c>
      <c r="K55" s="286">
        <f>K56+K57+K58</f>
        <v>0.0704801826480109</v>
      </c>
    </row>
    <row r="56" spans="1:11" s="249" customFormat="1" ht="12.75">
      <c r="A56" s="292" t="s">
        <v>417</v>
      </c>
      <c r="B56" s="292"/>
      <c r="C56" s="292"/>
      <c r="D56" s="292" t="s">
        <v>250</v>
      </c>
      <c r="E56" s="292"/>
      <c r="F56" s="292"/>
      <c r="G56" s="292"/>
      <c r="H56" s="292"/>
      <c r="I56" s="292"/>
      <c r="J56" s="269">
        <f>'PLANILHA ORÇAMENTÁRIA'!J102</f>
        <v>80.172</v>
      </c>
      <c r="K56" s="287">
        <f>'PLANILHA ORÇAMENTÁRIA'!K102</f>
        <v>8.018264801089723E-05</v>
      </c>
    </row>
    <row r="57" spans="1:11" s="249" customFormat="1" ht="12.75">
      <c r="A57" s="292" t="s">
        <v>418</v>
      </c>
      <c r="B57" s="292"/>
      <c r="C57" s="292"/>
      <c r="D57" s="292" t="s">
        <v>234</v>
      </c>
      <c r="E57" s="292"/>
      <c r="F57" s="292"/>
      <c r="G57" s="292"/>
      <c r="H57" s="292"/>
      <c r="I57" s="292"/>
      <c r="J57" s="269">
        <f>'PLANILHA ORÇAMENTÁRIA'!J104</f>
        <v>55733.68800000001</v>
      </c>
      <c r="K57" s="287">
        <f>'PLANILHA ORÇAMENTÁRIA'!K104</f>
        <v>0.0583</v>
      </c>
    </row>
    <row r="58" spans="1:11" s="249" customFormat="1" ht="12.75">
      <c r="A58" s="292" t="s">
        <v>419</v>
      </c>
      <c r="B58" s="292"/>
      <c r="C58" s="292"/>
      <c r="D58" s="292" t="s">
        <v>252</v>
      </c>
      <c r="E58" s="292"/>
      <c r="F58" s="292"/>
      <c r="G58" s="292"/>
      <c r="H58" s="292"/>
      <c r="I58" s="292"/>
      <c r="J58" s="269">
        <f>'PLANILHA ORÇAMENTÁRIA'!J106</f>
        <v>11537.1</v>
      </c>
      <c r="K58" s="287">
        <f>'PLANILHA ORÇAMENTÁRIA'!K106</f>
        <v>0.0121</v>
      </c>
    </row>
    <row r="59" spans="1:11" ht="12.75">
      <c r="A59" s="223"/>
      <c r="B59" s="223"/>
      <c r="C59" s="223"/>
      <c r="D59" s="223"/>
      <c r="E59" s="223"/>
      <c r="F59" s="223"/>
      <c r="G59" s="223"/>
      <c r="H59" s="223"/>
      <c r="I59" s="223"/>
      <c r="J59" s="245"/>
      <c r="K59" s="246"/>
    </row>
    <row r="60" spans="1:11" ht="12.75">
      <c r="A60" s="293"/>
      <c r="B60" s="293"/>
      <c r="C60" s="293"/>
      <c r="D60" s="226"/>
      <c r="E60" s="225"/>
      <c r="F60" s="225"/>
      <c r="G60" s="294" t="s">
        <v>84</v>
      </c>
      <c r="H60" s="295"/>
      <c r="I60" s="296">
        <f>'PLANILHA ORÇAMENTÁRIA'!I9+'PLANILHA ORÇAMENTÁRIA'!I11+'PLANILHA ORÇAMENTÁRIA'!I13+'PLANILHA ORÇAMENTÁRIA'!I21+'PLANILHA ORÇAMENTÁRIA'!I29+'PLANILHA ORÇAMENTÁRIA'!I37+'PLANILHA ORÇAMENTÁRIA'!I45+'PLANILHA ORÇAMENTÁRIA'!I53+'PLANILHA ORÇAMENTÁRIA'!I61+'PLANILHA ORÇAMENTÁRIA'!I69+'PLANILHA ORÇAMENTÁRIA'!I77+'PLANILHA ORÇAMENTÁRIA'!I85+'PLANILHA ORÇAMENTÁRIA'!I93+'PLANILHA ORÇAMENTÁRIA'!I101</f>
        <v>812353.2811999999</v>
      </c>
      <c r="J60" s="296"/>
      <c r="K60" s="296"/>
    </row>
    <row r="61" spans="1:11" ht="12.75">
      <c r="A61" s="293"/>
      <c r="B61" s="293"/>
      <c r="C61" s="293"/>
      <c r="D61" s="226"/>
      <c r="E61" s="225"/>
      <c r="F61" s="225"/>
      <c r="G61" s="294" t="s">
        <v>85</v>
      </c>
      <c r="H61" s="295"/>
      <c r="I61" s="296">
        <f>I62-I60</f>
        <v>143508.95122000016</v>
      </c>
      <c r="J61" s="296"/>
      <c r="K61" s="296"/>
    </row>
    <row r="62" spans="1:11" ht="12.75">
      <c r="A62" s="293"/>
      <c r="B62" s="293"/>
      <c r="C62" s="293"/>
      <c r="D62" s="226"/>
      <c r="E62" s="225"/>
      <c r="F62" s="225"/>
      <c r="G62" s="294" t="s">
        <v>86</v>
      </c>
      <c r="H62" s="295"/>
      <c r="I62" s="296">
        <f>J9+J10+J11+J15+J19+J23+J27+J31+J35+J39+J43+J47+J51+J55</f>
        <v>955862.23242</v>
      </c>
      <c r="J62" s="296"/>
      <c r="K62" s="296"/>
    </row>
    <row r="65" ht="12.75">
      <c r="K65" s="288">
        <f>K9+K10+K11+K15+K19+K23+K27+K31+K35+K39+K43+K47+K51+K55</f>
        <v>0.999998743811849</v>
      </c>
    </row>
  </sheetData>
  <sheetProtection/>
  <mergeCells count="116">
    <mergeCell ref="D20:I20"/>
    <mergeCell ref="D21:I21"/>
    <mergeCell ref="D22:I22"/>
    <mergeCell ref="A21:C21"/>
    <mergeCell ref="A22:C22"/>
    <mergeCell ref="A20:C20"/>
    <mergeCell ref="A17:C17"/>
    <mergeCell ref="D17:I17"/>
    <mergeCell ref="A18:C18"/>
    <mergeCell ref="D18:I18"/>
    <mergeCell ref="A19:C19"/>
    <mergeCell ref="D19:I19"/>
    <mergeCell ref="A14:C14"/>
    <mergeCell ref="D14:I14"/>
    <mergeCell ref="A15:C15"/>
    <mergeCell ref="D15:I15"/>
    <mergeCell ref="A12:C12"/>
    <mergeCell ref="A16:C16"/>
    <mergeCell ref="D16:I16"/>
    <mergeCell ref="D12:I12"/>
    <mergeCell ref="A13:C13"/>
    <mergeCell ref="D13:I13"/>
    <mergeCell ref="A3:K3"/>
    <mergeCell ref="A4:K4"/>
    <mergeCell ref="A5:K5"/>
    <mergeCell ref="A6:K6"/>
    <mergeCell ref="A7:K7"/>
    <mergeCell ref="D8:I8"/>
    <mergeCell ref="A8:C8"/>
    <mergeCell ref="A9:C9"/>
    <mergeCell ref="D9:I9"/>
    <mergeCell ref="A10:C10"/>
    <mergeCell ref="D10:I10"/>
    <mergeCell ref="A11:C11"/>
    <mergeCell ref="D11:I11"/>
    <mergeCell ref="A23:C23"/>
    <mergeCell ref="D23:I23"/>
    <mergeCell ref="D24:I24"/>
    <mergeCell ref="D25:I25"/>
    <mergeCell ref="D26:I26"/>
    <mergeCell ref="A27:C27"/>
    <mergeCell ref="D27:I27"/>
    <mergeCell ref="A26:C26"/>
    <mergeCell ref="A24:C24"/>
    <mergeCell ref="A25:C25"/>
    <mergeCell ref="A28:C28"/>
    <mergeCell ref="D28:I28"/>
    <mergeCell ref="A29:C29"/>
    <mergeCell ref="D29:I29"/>
    <mergeCell ref="A30:C30"/>
    <mergeCell ref="D30:I30"/>
    <mergeCell ref="A31:C31"/>
    <mergeCell ref="D31:I31"/>
    <mergeCell ref="A32:C32"/>
    <mergeCell ref="D32:I32"/>
    <mergeCell ref="A33:C33"/>
    <mergeCell ref="D33:I33"/>
    <mergeCell ref="A34:C34"/>
    <mergeCell ref="D34:I34"/>
    <mergeCell ref="A35:C35"/>
    <mergeCell ref="D35:I35"/>
    <mergeCell ref="A36:C36"/>
    <mergeCell ref="D36:I36"/>
    <mergeCell ref="A37:C37"/>
    <mergeCell ref="D37:I37"/>
    <mergeCell ref="A38:C38"/>
    <mergeCell ref="D38:I38"/>
    <mergeCell ref="A39:C39"/>
    <mergeCell ref="D39:I39"/>
    <mergeCell ref="A40:C40"/>
    <mergeCell ref="D40:I40"/>
    <mergeCell ref="A41:C41"/>
    <mergeCell ref="D41:I41"/>
    <mergeCell ref="A42:C42"/>
    <mergeCell ref="D42:I42"/>
    <mergeCell ref="A43:C43"/>
    <mergeCell ref="D43:I43"/>
    <mergeCell ref="A44:C44"/>
    <mergeCell ref="D44:I44"/>
    <mergeCell ref="A45:C45"/>
    <mergeCell ref="D45:I45"/>
    <mergeCell ref="A46:C46"/>
    <mergeCell ref="D46:I46"/>
    <mergeCell ref="A47:C47"/>
    <mergeCell ref="D47:I47"/>
    <mergeCell ref="A48:C48"/>
    <mergeCell ref="D48:I48"/>
    <mergeCell ref="A55:C55"/>
    <mergeCell ref="D55:I55"/>
    <mergeCell ref="D56:I56"/>
    <mergeCell ref="A49:C49"/>
    <mergeCell ref="D49:I49"/>
    <mergeCell ref="A50:C50"/>
    <mergeCell ref="D50:I50"/>
    <mergeCell ref="A51:C51"/>
    <mergeCell ref="D51:I51"/>
    <mergeCell ref="A56:C56"/>
    <mergeCell ref="A52:C52"/>
    <mergeCell ref="D52:I52"/>
    <mergeCell ref="A53:C53"/>
    <mergeCell ref="D53:I53"/>
    <mergeCell ref="A54:C54"/>
    <mergeCell ref="D54:I54"/>
    <mergeCell ref="A62:C62"/>
    <mergeCell ref="G62:H62"/>
    <mergeCell ref="I62:K62"/>
    <mergeCell ref="G60:H60"/>
    <mergeCell ref="I60:K60"/>
    <mergeCell ref="A58:C58"/>
    <mergeCell ref="D57:I57"/>
    <mergeCell ref="D58:I58"/>
    <mergeCell ref="A60:C60"/>
    <mergeCell ref="A61:C61"/>
    <mergeCell ref="G61:H61"/>
    <mergeCell ref="I61:K61"/>
    <mergeCell ref="A57:C57"/>
  </mergeCells>
  <printOptions horizontalCentered="1"/>
  <pageMargins left="0.4724409448818898" right="0.3937007874015748" top="1.8207291666666667" bottom="0.7874015748031497" header="0" footer="0"/>
  <pageSetup fitToHeight="0" fitToWidth="1" horizontalDpi="600" verticalDpi="600" orientation="portrait" paperSize="9" scale="74" r:id="rId2"/>
  <headerFooter alignWithMargins="0">
    <oddHeader>&amp;C
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A1" sqref="A1:D13"/>
    </sheetView>
  </sheetViews>
  <sheetFormatPr defaultColWidth="9.140625" defaultRowHeight="12.75"/>
  <cols>
    <col min="1" max="1" width="52.28125" style="0" bestFit="1" customWidth="1"/>
    <col min="2" max="3" width="9.28125" style="0" bestFit="1" customWidth="1"/>
    <col min="4" max="4" width="10.28125" style="0" bestFit="1" customWidth="1"/>
  </cols>
  <sheetData>
    <row r="1" spans="1:4" ht="19.5" customHeight="1">
      <c r="A1" s="306" t="s">
        <v>293</v>
      </c>
      <c r="B1" s="306"/>
      <c r="C1" s="306"/>
      <c r="D1" s="306"/>
    </row>
    <row r="2" spans="1:4" ht="19.5" customHeight="1">
      <c r="A2" s="211" t="s">
        <v>294</v>
      </c>
      <c r="B2" s="211" t="s">
        <v>295</v>
      </c>
      <c r="C2" s="211" t="s">
        <v>296</v>
      </c>
      <c r="D2" s="211" t="s">
        <v>233</v>
      </c>
    </row>
    <row r="3" spans="1:4" ht="12.75">
      <c r="A3" s="212" t="str">
        <f>'CRON.'!B15</f>
        <v>RUA DO BATISTA</v>
      </c>
      <c r="B3" s="213">
        <f>MC!B16</f>
        <v>98.2</v>
      </c>
      <c r="C3" s="213">
        <v>6</v>
      </c>
      <c r="D3" s="213">
        <f>ROUND(B3*C3,2)</f>
        <v>589.2</v>
      </c>
    </row>
    <row r="4" spans="1:4" ht="12.75">
      <c r="A4" s="212" t="str">
        <f>'CRON.'!B17</f>
        <v>RUA DO JONAS</v>
      </c>
      <c r="B4" s="213">
        <f>MC!B61</f>
        <v>57.8</v>
      </c>
      <c r="C4" s="213">
        <v>6</v>
      </c>
      <c r="D4" s="213">
        <f aca="true" t="shared" si="0" ref="D4:D12">ROUND(B4*C4,2)</f>
        <v>346.8</v>
      </c>
    </row>
    <row r="5" spans="1:4" ht="12.75">
      <c r="A5" s="212" t="str">
        <f>'CRON.'!B19</f>
        <v>RUA DO PARQUE DE EXPOSIÇÃO</v>
      </c>
      <c r="B5" s="213">
        <f>MC!B106</f>
        <v>64.3</v>
      </c>
      <c r="C5" s="213">
        <v>6</v>
      </c>
      <c r="D5" s="213">
        <f t="shared" si="0"/>
        <v>385.8</v>
      </c>
    </row>
    <row r="6" spans="1:4" ht="12.75">
      <c r="A6" s="212" t="e">
        <f>'CRON.'!#REF!</f>
        <v>#REF!</v>
      </c>
      <c r="B6" s="213" t="e">
        <f>MC!#REF!</f>
        <v>#REF!</v>
      </c>
      <c r="C6" s="213">
        <v>6</v>
      </c>
      <c r="D6" s="213" t="e">
        <f t="shared" si="0"/>
        <v>#REF!</v>
      </c>
    </row>
    <row r="7" spans="1:4" ht="12.75">
      <c r="A7" s="212" t="e">
        <f>'CRON.'!#REF!</f>
        <v>#REF!</v>
      </c>
      <c r="B7" s="213" t="e">
        <f>MC!#REF!</f>
        <v>#REF!</v>
      </c>
      <c r="C7" s="213">
        <v>6</v>
      </c>
      <c r="D7" s="213" t="e">
        <f t="shared" si="0"/>
        <v>#REF!</v>
      </c>
    </row>
    <row r="8" spans="1:4" ht="12.75">
      <c r="A8" s="212" t="e">
        <f>'CRON.'!#REF!</f>
        <v>#REF!</v>
      </c>
      <c r="B8" s="213" t="e">
        <f>MC!#REF!</f>
        <v>#REF!</v>
      </c>
      <c r="C8" s="213">
        <v>6</v>
      </c>
      <c r="D8" s="213" t="e">
        <f t="shared" si="0"/>
        <v>#REF!</v>
      </c>
    </row>
    <row r="9" spans="1:4" ht="12.75">
      <c r="A9" s="212" t="e">
        <f>'CRON.'!#REF!</f>
        <v>#REF!</v>
      </c>
      <c r="B9" s="213" t="e">
        <f>MC!#REF!</f>
        <v>#REF!</v>
      </c>
      <c r="C9" s="213">
        <v>6</v>
      </c>
      <c r="D9" s="213" t="e">
        <f t="shared" si="0"/>
        <v>#REF!</v>
      </c>
    </row>
    <row r="10" spans="1:4" ht="12.75">
      <c r="A10" s="212" t="e">
        <f>'CRON.'!#REF!</f>
        <v>#REF!</v>
      </c>
      <c r="B10" s="213" t="e">
        <f>MC!#REF!</f>
        <v>#REF!</v>
      </c>
      <c r="C10" s="213">
        <v>6</v>
      </c>
      <c r="D10" s="213" t="e">
        <f t="shared" si="0"/>
        <v>#REF!</v>
      </c>
    </row>
    <row r="11" spans="1:4" ht="12.75">
      <c r="A11" s="212" t="e">
        <f>'CRON.'!#REF!</f>
        <v>#REF!</v>
      </c>
      <c r="B11" s="213" t="e">
        <f>MC!#REF!</f>
        <v>#REF!</v>
      </c>
      <c r="C11" s="213">
        <v>6</v>
      </c>
      <c r="D11" s="213" t="e">
        <f t="shared" si="0"/>
        <v>#REF!</v>
      </c>
    </row>
    <row r="12" spans="1:4" ht="12.75">
      <c r="A12" s="212" t="e">
        <f>'CRON.'!#REF!</f>
        <v>#REF!</v>
      </c>
      <c r="B12" s="213" t="e">
        <f>MC!#REF!</f>
        <v>#REF!</v>
      </c>
      <c r="C12" s="213">
        <v>6</v>
      </c>
      <c r="D12" s="213" t="e">
        <f t="shared" si="0"/>
        <v>#REF!</v>
      </c>
    </row>
    <row r="13" spans="1:4" ht="21" customHeight="1">
      <c r="A13" s="307" t="s">
        <v>297</v>
      </c>
      <c r="B13" s="308"/>
      <c r="C13" s="309"/>
      <c r="D13" s="214" t="e">
        <f>SUM(D3:D12)</f>
        <v>#REF!</v>
      </c>
    </row>
  </sheetData>
  <sheetProtection/>
  <mergeCells count="2">
    <mergeCell ref="A1:D1"/>
    <mergeCell ref="A13:C13"/>
  </mergeCell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131"/>
  <sheetViews>
    <sheetView view="pageBreakPreview" zoomScaleNormal="75" zoomScaleSheetLayoutView="100" workbookViewId="0" topLeftCell="A1">
      <selection activeCell="K52" sqref="K52"/>
    </sheetView>
  </sheetViews>
  <sheetFormatPr defaultColWidth="9.140625" defaultRowHeight="12.75"/>
  <cols>
    <col min="1" max="1" width="7.28125" style="199" customWidth="1"/>
    <col min="2" max="2" width="11.8515625" style="199" bestFit="1" customWidth="1"/>
    <col min="3" max="3" width="9.421875" style="199" customWidth="1"/>
    <col min="4" max="4" width="53.28125" style="199" customWidth="1"/>
    <col min="5" max="5" width="11.7109375" style="199" customWidth="1"/>
    <col min="6" max="6" width="8.28125" style="200" bestFit="1" customWidth="1"/>
    <col min="7" max="7" width="12.421875" style="201" bestFit="1" customWidth="1"/>
    <col min="8" max="8" width="13.140625" style="201" bestFit="1" customWidth="1"/>
    <col min="9" max="9" width="13.140625" style="201" customWidth="1"/>
    <col min="10" max="10" width="16.140625" style="201" bestFit="1" customWidth="1"/>
    <col min="11" max="11" width="10.7109375" style="199" customWidth="1"/>
    <col min="12" max="12" width="12.8515625" style="0" bestFit="1" customWidth="1"/>
    <col min="14" max="14" width="14.28125" style="0" bestFit="1" customWidth="1"/>
  </cols>
  <sheetData>
    <row r="3" spans="1:11" ht="15.75" customHeight="1">
      <c r="A3" s="310" t="str">
        <f>RESUMO!A3</f>
        <v>MUNICÍPIO: CAPITÃO GERVÁSIO OLIVEIRA  - PI</v>
      </c>
      <c r="B3" s="311"/>
      <c r="C3" s="311"/>
      <c r="D3" s="311"/>
      <c r="E3" s="311"/>
      <c r="F3" s="311"/>
      <c r="G3" s="311"/>
      <c r="H3" s="311"/>
      <c r="I3" s="311"/>
      <c r="J3" s="311"/>
      <c r="K3" s="312"/>
    </row>
    <row r="4" spans="1:11" ht="15.75" customHeight="1">
      <c r="A4" s="313" t="str">
        <f>RESUMO!A4</f>
        <v>OBRA: EXECUÇÃO DE PAVIMENTAÇÃO E PARALELEPÍPEDO NO MUNICÍPIO DE CAPITÃO GERVÁSIO OLIVEIRA COM ÁREA TOTAL DE 6.523,80 m²</v>
      </c>
      <c r="B4" s="314"/>
      <c r="C4" s="314"/>
      <c r="D4" s="314"/>
      <c r="E4" s="314"/>
      <c r="F4" s="314"/>
      <c r="G4" s="314"/>
      <c r="H4" s="314"/>
      <c r="I4" s="314"/>
      <c r="J4" s="314"/>
      <c r="K4" s="315"/>
    </row>
    <row r="5" spans="1:11" ht="15.75" customHeight="1">
      <c r="A5" s="316" t="str">
        <f>RESUMO!A5</f>
        <v>BDI: 22,14% - SEM DESONERAÇÃO - BDI DIFERENCIADO: 11,10% - ENCARGOS SOCIAIS: 114,54% HORISTA - 71,62% MENSALISTA</v>
      </c>
      <c r="B5" s="314"/>
      <c r="C5" s="314"/>
      <c r="D5" s="314"/>
      <c r="E5" s="314"/>
      <c r="F5" s="314"/>
      <c r="G5" s="314"/>
      <c r="H5" s="314"/>
      <c r="I5" s="314"/>
      <c r="J5" s="314"/>
      <c r="K5" s="315"/>
    </row>
    <row r="6" spans="1:11" ht="15.75" customHeight="1">
      <c r="A6" s="301" t="str">
        <f>RESUMO!A6</f>
        <v>FONTES: SINAPI - 12/2023 - Piauí - ORSE - 12/2023 - Sergipe</v>
      </c>
      <c r="B6" s="302"/>
      <c r="C6" s="302"/>
      <c r="D6" s="302"/>
      <c r="E6" s="302"/>
      <c r="F6" s="302"/>
      <c r="G6" s="302"/>
      <c r="H6" s="302"/>
      <c r="I6" s="302"/>
      <c r="J6" s="302"/>
      <c r="K6" s="303"/>
    </row>
    <row r="7" spans="1:11" s="203" customFormat="1" ht="21" customHeight="1">
      <c r="A7" s="317" t="s">
        <v>161</v>
      </c>
      <c r="B7" s="317"/>
      <c r="C7" s="317"/>
      <c r="D7" s="317"/>
      <c r="E7" s="317"/>
      <c r="F7" s="317"/>
      <c r="G7" s="317"/>
      <c r="H7" s="317"/>
      <c r="I7" s="317"/>
      <c r="J7" s="317"/>
      <c r="K7" s="317"/>
    </row>
    <row r="8" spans="1:11" s="203" customFormat="1" ht="33" customHeight="1">
      <c r="A8" s="205" t="s">
        <v>80</v>
      </c>
      <c r="B8" s="205" t="s">
        <v>74</v>
      </c>
      <c r="C8" s="205" t="s">
        <v>96</v>
      </c>
      <c r="D8" s="205" t="s">
        <v>81</v>
      </c>
      <c r="E8" s="205" t="s">
        <v>97</v>
      </c>
      <c r="F8" s="206" t="s">
        <v>3</v>
      </c>
      <c r="G8" s="207" t="s">
        <v>98</v>
      </c>
      <c r="H8" s="207" t="s">
        <v>99</v>
      </c>
      <c r="I8" s="207" t="s">
        <v>84</v>
      </c>
      <c r="J8" s="207" t="s">
        <v>429</v>
      </c>
      <c r="K8" s="205" t="s">
        <v>82</v>
      </c>
    </row>
    <row r="9" spans="1:12" ht="12.75">
      <c r="A9" s="256" t="s">
        <v>83</v>
      </c>
      <c r="B9" s="256"/>
      <c r="C9" s="256"/>
      <c r="D9" s="256" t="s">
        <v>223</v>
      </c>
      <c r="E9" s="256"/>
      <c r="F9" s="257"/>
      <c r="G9" s="258"/>
      <c r="H9" s="258"/>
      <c r="I9" s="247">
        <f>I10</f>
        <v>2365.1352</v>
      </c>
      <c r="J9" s="247">
        <f>J10</f>
        <v>2888.9784</v>
      </c>
      <c r="K9" s="248">
        <f>K10</f>
        <v>0.003</v>
      </c>
      <c r="L9" s="284">
        <f>(J9/$H$112)*100</f>
        <v>0.3022379483166566</v>
      </c>
    </row>
    <row r="10" spans="1:12" ht="12.75">
      <c r="A10" s="259" t="s">
        <v>100</v>
      </c>
      <c r="B10" s="260" t="s">
        <v>392</v>
      </c>
      <c r="C10" s="259" t="s">
        <v>101</v>
      </c>
      <c r="D10" s="259" t="s">
        <v>332</v>
      </c>
      <c r="E10" s="261" t="s">
        <v>0</v>
      </c>
      <c r="F10" s="261">
        <v>6.48</v>
      </c>
      <c r="G10" s="262">
        <f>'COMP. PREÇO UNITÁRIO'!J9</f>
        <v>364.99</v>
      </c>
      <c r="H10" s="262">
        <f>'COMP. PREÇO UNITÁRIO'!J18</f>
        <v>445.83</v>
      </c>
      <c r="I10" s="262">
        <f>F10*G10</f>
        <v>2365.1352</v>
      </c>
      <c r="J10" s="262">
        <f>F10*H10</f>
        <v>2888.9784</v>
      </c>
      <c r="K10" s="263">
        <v>0.003</v>
      </c>
      <c r="L10" s="284">
        <f aca="true" t="shared" si="0" ref="L10:L73">(J10/$H$112)*100</f>
        <v>0.3022379483166566</v>
      </c>
    </row>
    <row r="11" spans="1:12" ht="12.75">
      <c r="A11" s="256" t="s">
        <v>133</v>
      </c>
      <c r="B11" s="256"/>
      <c r="C11" s="256"/>
      <c r="D11" s="256" t="s">
        <v>131</v>
      </c>
      <c r="E11" s="256"/>
      <c r="F11" s="275"/>
      <c r="G11" s="258"/>
      <c r="H11" s="258"/>
      <c r="I11" s="247">
        <f>I12</f>
        <v>19734.300000000003</v>
      </c>
      <c r="J11" s="247">
        <f>J12</f>
        <v>24103.47402</v>
      </c>
      <c r="K11" s="248">
        <f>K12</f>
        <v>0.0252</v>
      </c>
      <c r="L11" s="284">
        <f t="shared" si="0"/>
        <v>2.5216472837279214</v>
      </c>
    </row>
    <row r="12" spans="1:12" ht="12.75">
      <c r="A12" s="259" t="s">
        <v>132</v>
      </c>
      <c r="B12" s="260" t="s">
        <v>393</v>
      </c>
      <c r="C12" s="259" t="s">
        <v>101</v>
      </c>
      <c r="D12" s="259" t="s">
        <v>135</v>
      </c>
      <c r="E12" s="261" t="s">
        <v>249</v>
      </c>
      <c r="F12" s="276">
        <f>MC!E12</f>
        <v>3</v>
      </c>
      <c r="G12" s="262">
        <f>'COMP. PREÇO UNITÁRIO'!J21</f>
        <v>6578.1</v>
      </c>
      <c r="H12" s="262">
        <f>'COMP. PREÇO UNITÁRIO'!J26</f>
        <v>8034.4913400000005</v>
      </c>
      <c r="I12" s="262">
        <f>F12*G12</f>
        <v>19734.300000000003</v>
      </c>
      <c r="J12" s="262">
        <f>F12*H12</f>
        <v>24103.47402</v>
      </c>
      <c r="K12" s="263">
        <v>0.0252</v>
      </c>
      <c r="L12" s="284">
        <f t="shared" si="0"/>
        <v>2.5216472837279214</v>
      </c>
    </row>
    <row r="13" spans="1:12" ht="12.75">
      <c r="A13" s="264" t="s">
        <v>134</v>
      </c>
      <c r="B13" s="264"/>
      <c r="C13" s="264"/>
      <c r="D13" s="264" t="str">
        <f>RESUMO!D11</f>
        <v>RUA DA DILMA</v>
      </c>
      <c r="E13" s="264"/>
      <c r="F13" s="265"/>
      <c r="G13" s="266"/>
      <c r="H13" s="266"/>
      <c r="I13" s="267">
        <f>I14+I16+I18</f>
        <v>71236.24399999999</v>
      </c>
      <c r="J13" s="267">
        <f>J14+J16+J18</f>
        <v>83725.32</v>
      </c>
      <c r="K13" s="268">
        <f>K14+K16+K18</f>
        <v>0.08750017580173097</v>
      </c>
      <c r="L13" s="284">
        <f t="shared" si="0"/>
        <v>8.759140926410367</v>
      </c>
    </row>
    <row r="14" spans="1:12" ht="12.75">
      <c r="A14" s="256" t="s">
        <v>303</v>
      </c>
      <c r="B14" s="256"/>
      <c r="C14" s="256"/>
      <c r="D14" s="256" t="s">
        <v>250</v>
      </c>
      <c r="E14" s="256"/>
      <c r="F14" s="257"/>
      <c r="G14" s="258"/>
      <c r="H14" s="258"/>
      <c r="I14" s="247">
        <f>I15</f>
        <v>82.48800000000001</v>
      </c>
      <c r="J14" s="247">
        <f>J15</f>
        <v>100.16400000000002</v>
      </c>
      <c r="K14" s="248">
        <f>K15</f>
        <v>0.00010017580173096505</v>
      </c>
      <c r="L14" s="284">
        <f t="shared" si="0"/>
        <v>0.01047891595700044</v>
      </c>
    </row>
    <row r="15" spans="1:12" ht="26.25">
      <c r="A15" s="259" t="s">
        <v>298</v>
      </c>
      <c r="B15" s="260" t="s">
        <v>136</v>
      </c>
      <c r="C15" s="259" t="s">
        <v>2</v>
      </c>
      <c r="D15" s="259" t="s">
        <v>139</v>
      </c>
      <c r="E15" s="261" t="s">
        <v>0</v>
      </c>
      <c r="F15" s="277">
        <f>MC!E28</f>
        <v>589.2</v>
      </c>
      <c r="G15" s="262">
        <f>'COMP. PREÇO UNITÁRIO'!$J$29</f>
        <v>0.14</v>
      </c>
      <c r="H15" s="262">
        <f>'COMP. PREÇO UNITÁRIO'!$J$34</f>
        <v>0.17</v>
      </c>
      <c r="I15" s="262">
        <f>F15*G15</f>
        <v>82.48800000000001</v>
      </c>
      <c r="J15" s="262">
        <f>F15*H15</f>
        <v>100.16400000000002</v>
      </c>
      <c r="K15" s="263">
        <v>0.00010017580173096505</v>
      </c>
      <c r="L15" s="284">
        <f t="shared" si="0"/>
        <v>0.01047891595700044</v>
      </c>
    </row>
    <row r="16" spans="1:12" ht="12.75">
      <c r="A16" s="256" t="s">
        <v>304</v>
      </c>
      <c r="B16" s="256"/>
      <c r="C16" s="256"/>
      <c r="D16" s="256" t="s">
        <v>234</v>
      </c>
      <c r="E16" s="256"/>
      <c r="F16" s="257"/>
      <c r="G16" s="258"/>
      <c r="H16" s="258"/>
      <c r="I16" s="247">
        <f>I17</f>
        <v>59697.744</v>
      </c>
      <c r="J16" s="247">
        <f>J17</f>
        <v>69631.656</v>
      </c>
      <c r="K16" s="248">
        <f>K17</f>
        <v>0.0728</v>
      </c>
      <c r="L16" s="284">
        <f t="shared" si="0"/>
        <v>7.284695810578305</v>
      </c>
    </row>
    <row r="17" spans="1:12" ht="52.5">
      <c r="A17" s="259" t="s">
        <v>299</v>
      </c>
      <c r="B17" s="260" t="s">
        <v>399</v>
      </c>
      <c r="C17" s="259" t="s">
        <v>101</v>
      </c>
      <c r="D17" s="259" t="s">
        <v>251</v>
      </c>
      <c r="E17" s="261" t="s">
        <v>0</v>
      </c>
      <c r="F17" s="277">
        <f>MC!E57</f>
        <v>589.2</v>
      </c>
      <c r="G17" s="262">
        <f>'COMP. PREÇO UNITÁRIO'!$J$37</f>
        <v>101.32</v>
      </c>
      <c r="H17" s="262">
        <f>'COMP. PREÇO UNITÁRIO'!$J$46</f>
        <v>118.18</v>
      </c>
      <c r="I17" s="262">
        <f>F17*G17</f>
        <v>59697.744</v>
      </c>
      <c r="J17" s="262">
        <f>F17*H17</f>
        <v>69631.656</v>
      </c>
      <c r="K17" s="263">
        <v>0.0728</v>
      </c>
      <c r="L17" s="284">
        <f t="shared" si="0"/>
        <v>7.284695810578305</v>
      </c>
    </row>
    <row r="18" spans="1:12" ht="12.75">
      <c r="A18" s="256" t="s">
        <v>305</v>
      </c>
      <c r="B18" s="256"/>
      <c r="C18" s="256"/>
      <c r="D18" s="256" t="s">
        <v>252</v>
      </c>
      <c r="E18" s="256"/>
      <c r="F18" s="257"/>
      <c r="G18" s="258"/>
      <c r="H18" s="258"/>
      <c r="I18" s="247">
        <f>I19+I20</f>
        <v>11456.012</v>
      </c>
      <c r="J18" s="247">
        <f>J19+J20</f>
        <v>13993.5</v>
      </c>
      <c r="K18" s="248">
        <f>K19+K20</f>
        <v>0.0146</v>
      </c>
      <c r="L18" s="284">
        <f t="shared" si="0"/>
        <v>1.4639661998750613</v>
      </c>
    </row>
    <row r="19" spans="1:12" ht="66">
      <c r="A19" s="259" t="s">
        <v>300</v>
      </c>
      <c r="B19" s="260" t="s">
        <v>137</v>
      </c>
      <c r="C19" s="259" t="s">
        <v>2</v>
      </c>
      <c r="D19" s="259" t="s">
        <v>138</v>
      </c>
      <c r="E19" s="261" t="s">
        <v>102</v>
      </c>
      <c r="F19" s="277">
        <f>MC!E44</f>
        <v>196.4</v>
      </c>
      <c r="G19" s="262">
        <f>'COMP. PREÇO UNITÁRIO'!$J$49</f>
        <v>45.93</v>
      </c>
      <c r="H19" s="262">
        <f>'COMP. PREÇO UNITÁRIO'!$J$56</f>
        <v>56.1</v>
      </c>
      <c r="I19" s="262">
        <f>F19*G19</f>
        <v>9020.652</v>
      </c>
      <c r="J19" s="262">
        <f>F19*H19</f>
        <v>11018.04</v>
      </c>
      <c r="K19" s="263">
        <v>0.0115</v>
      </c>
      <c r="L19" s="284">
        <f t="shared" si="0"/>
        <v>1.1526807552700482</v>
      </c>
    </row>
    <row r="20" spans="1:12" ht="39">
      <c r="A20" s="259" t="s">
        <v>333</v>
      </c>
      <c r="B20" s="260" t="s">
        <v>390</v>
      </c>
      <c r="C20" s="259" t="s">
        <v>101</v>
      </c>
      <c r="D20" s="259" t="s">
        <v>286</v>
      </c>
      <c r="E20" s="261" t="s">
        <v>228</v>
      </c>
      <c r="F20" s="277">
        <f>MC!E52</f>
        <v>196.4</v>
      </c>
      <c r="G20" s="262">
        <f>'COMP. PREÇO UNITÁRIO'!$J$59</f>
        <v>12.4</v>
      </c>
      <c r="H20" s="262">
        <f>'COMP. PREÇO UNITÁRIO'!$J$67</f>
        <v>15.15</v>
      </c>
      <c r="I20" s="262">
        <f>F20*G20</f>
        <v>2435.36</v>
      </c>
      <c r="J20" s="262">
        <f>F20*H20</f>
        <v>2975.46</v>
      </c>
      <c r="K20" s="263">
        <v>0.0031</v>
      </c>
      <c r="L20" s="284">
        <f t="shared" si="0"/>
        <v>0.31128544460501306</v>
      </c>
    </row>
    <row r="21" spans="1:12" ht="12.75">
      <c r="A21" s="264" t="s">
        <v>248</v>
      </c>
      <c r="B21" s="264"/>
      <c r="C21" s="264"/>
      <c r="D21" s="264" t="str">
        <f>RESUMO!D15</f>
        <v>RUA DO DENTINHO</v>
      </c>
      <c r="E21" s="264"/>
      <c r="F21" s="265"/>
      <c r="G21" s="266"/>
      <c r="H21" s="266"/>
      <c r="I21" s="267">
        <f>I22+I24+I26</f>
        <v>41929.276</v>
      </c>
      <c r="J21" s="267">
        <f>J22+J24+J26</f>
        <v>49280.28</v>
      </c>
      <c r="K21" s="268">
        <f>K22+K24+K26</f>
        <v>0.051510585601772824</v>
      </c>
      <c r="L21" s="284">
        <f t="shared" si="0"/>
        <v>5.15558396686883</v>
      </c>
    </row>
    <row r="22" spans="1:12" ht="12.75">
      <c r="A22" s="256" t="s">
        <v>306</v>
      </c>
      <c r="B22" s="256"/>
      <c r="C22" s="256"/>
      <c r="D22" s="256" t="s">
        <v>250</v>
      </c>
      <c r="E22" s="256"/>
      <c r="F22" s="257"/>
      <c r="G22" s="258"/>
      <c r="H22" s="258"/>
      <c r="I22" s="247">
        <f>I23</f>
        <v>48.552</v>
      </c>
      <c r="J22" s="247">
        <f>J23</f>
        <v>58.955999999999996</v>
      </c>
      <c r="K22" s="248">
        <f>K23</f>
        <v>5.896930181766872E-05</v>
      </c>
      <c r="L22" s="284">
        <f t="shared" si="0"/>
        <v>0.006167834443122458</v>
      </c>
    </row>
    <row r="23" spans="1:12" ht="26.25">
      <c r="A23" s="259" t="s">
        <v>334</v>
      </c>
      <c r="B23" s="260" t="s">
        <v>136</v>
      </c>
      <c r="C23" s="259" t="s">
        <v>2</v>
      </c>
      <c r="D23" s="259" t="s">
        <v>139</v>
      </c>
      <c r="E23" s="261" t="s">
        <v>0</v>
      </c>
      <c r="F23" s="277">
        <f>MC!E73</f>
        <v>346.79999999999995</v>
      </c>
      <c r="G23" s="262">
        <f>'COMP. PREÇO UNITÁRIO'!$J$29</f>
        <v>0.14</v>
      </c>
      <c r="H23" s="262">
        <f>'COMP. PREÇO UNITÁRIO'!$J$34</f>
        <v>0.17</v>
      </c>
      <c r="I23" s="262">
        <f aca="true" t="shared" si="1" ref="I23:I28">F23*G23</f>
        <v>48.552</v>
      </c>
      <c r="J23" s="262">
        <f>F23*H23</f>
        <v>58.955999999999996</v>
      </c>
      <c r="K23" s="263">
        <v>5.896930181766872E-05</v>
      </c>
      <c r="L23" s="284">
        <f t="shared" si="0"/>
        <v>0.006167834443122458</v>
      </c>
    </row>
    <row r="24" spans="1:12" ht="12.75">
      <c r="A24" s="256" t="s">
        <v>307</v>
      </c>
      <c r="B24" s="256"/>
      <c r="C24" s="256"/>
      <c r="D24" s="256" t="s">
        <v>234</v>
      </c>
      <c r="E24" s="256"/>
      <c r="F24" s="257"/>
      <c r="G24" s="258"/>
      <c r="H24" s="258"/>
      <c r="I24" s="247">
        <f>I25</f>
        <v>35137.776</v>
      </c>
      <c r="J24" s="247">
        <f>J25</f>
        <v>40984.824</v>
      </c>
      <c r="K24" s="248">
        <f>K25</f>
        <v>0.0429</v>
      </c>
      <c r="L24" s="284">
        <f t="shared" si="0"/>
        <v>4.287733379342424</v>
      </c>
    </row>
    <row r="25" spans="1:12" ht="52.5">
      <c r="A25" s="259" t="s">
        <v>335</v>
      </c>
      <c r="B25" s="260" t="s">
        <v>394</v>
      </c>
      <c r="C25" s="259" t="s">
        <v>101</v>
      </c>
      <c r="D25" s="259" t="s">
        <v>251</v>
      </c>
      <c r="E25" s="261" t="s">
        <v>0</v>
      </c>
      <c r="F25" s="277">
        <f>MC!E102</f>
        <v>346.8</v>
      </c>
      <c r="G25" s="262">
        <f>'COMP. PREÇO UNITÁRIO'!$J$37</f>
        <v>101.32</v>
      </c>
      <c r="H25" s="262">
        <f>'COMP. PREÇO UNITÁRIO'!$J$46</f>
        <v>118.18</v>
      </c>
      <c r="I25" s="262">
        <f t="shared" si="1"/>
        <v>35137.776</v>
      </c>
      <c r="J25" s="262">
        <f>F25*H25</f>
        <v>40984.824</v>
      </c>
      <c r="K25" s="263">
        <v>0.0429</v>
      </c>
      <c r="L25" s="284">
        <f t="shared" si="0"/>
        <v>4.287733379342424</v>
      </c>
    </row>
    <row r="26" spans="1:12" ht="12.75">
      <c r="A26" s="256" t="s">
        <v>308</v>
      </c>
      <c r="B26" s="256"/>
      <c r="C26" s="256"/>
      <c r="D26" s="256" t="s">
        <v>252</v>
      </c>
      <c r="E26" s="256"/>
      <c r="F26" s="257"/>
      <c r="G26" s="258"/>
      <c r="H26" s="258"/>
      <c r="I26" s="247">
        <f>I27+I28</f>
        <v>6742.948</v>
      </c>
      <c r="J26" s="247">
        <f>J27+J28</f>
        <v>8236.5</v>
      </c>
      <c r="K26" s="248">
        <f>K27+K28</f>
        <v>0.008551616299955154</v>
      </c>
      <c r="L26" s="284">
        <f t="shared" si="0"/>
        <v>0.8616827530832846</v>
      </c>
    </row>
    <row r="27" spans="1:12" ht="66">
      <c r="A27" s="259" t="s">
        <v>336</v>
      </c>
      <c r="B27" s="260" t="s">
        <v>137</v>
      </c>
      <c r="C27" s="259" t="s">
        <v>2</v>
      </c>
      <c r="D27" s="259" t="s">
        <v>138</v>
      </c>
      <c r="E27" s="261" t="s">
        <v>102</v>
      </c>
      <c r="F27" s="277">
        <f>MC!E89</f>
        <v>115.6</v>
      </c>
      <c r="G27" s="262">
        <f>'COMP. PREÇO UNITÁRIO'!$J$49</f>
        <v>45.93</v>
      </c>
      <c r="H27" s="262">
        <f>'COMP. PREÇO UNITÁRIO'!$J$56</f>
        <v>56.1</v>
      </c>
      <c r="I27" s="262">
        <f t="shared" si="1"/>
        <v>5309.508</v>
      </c>
      <c r="J27" s="262">
        <f>F27*H27</f>
        <v>6485.16</v>
      </c>
      <c r="K27" s="263">
        <v>0.0068</v>
      </c>
      <c r="L27" s="284">
        <f t="shared" si="0"/>
        <v>0.6784617887434704</v>
      </c>
    </row>
    <row r="28" spans="1:12" ht="39">
      <c r="A28" s="259" t="s">
        <v>337</v>
      </c>
      <c r="B28" s="260" t="s">
        <v>390</v>
      </c>
      <c r="C28" s="259" t="s">
        <v>101</v>
      </c>
      <c r="D28" s="259" t="s">
        <v>286</v>
      </c>
      <c r="E28" s="261" t="s">
        <v>228</v>
      </c>
      <c r="F28" s="277">
        <f>MC!E97</f>
        <v>115.6</v>
      </c>
      <c r="G28" s="262">
        <f>'COMP. PREÇO UNITÁRIO'!$J$59</f>
        <v>12.4</v>
      </c>
      <c r="H28" s="262">
        <f>'COMP. PREÇO UNITÁRIO'!$J$67</f>
        <v>15.15</v>
      </c>
      <c r="I28" s="262">
        <f t="shared" si="1"/>
        <v>1433.44</v>
      </c>
      <c r="J28" s="262">
        <f>F28*H28</f>
        <v>1751.34</v>
      </c>
      <c r="K28" s="263">
        <v>0.001751616299955155</v>
      </c>
      <c r="L28" s="284">
        <f t="shared" si="0"/>
        <v>0.1832209643398142</v>
      </c>
    </row>
    <row r="29" spans="1:12" ht="12.75">
      <c r="A29" s="264" t="s">
        <v>292</v>
      </c>
      <c r="B29" s="264"/>
      <c r="C29" s="264"/>
      <c r="D29" s="264" t="str">
        <f>RESUMO!D19</f>
        <v>RUA DA CLEIDE</v>
      </c>
      <c r="E29" s="264"/>
      <c r="F29" s="265"/>
      <c r="G29" s="266"/>
      <c r="H29" s="266"/>
      <c r="I29" s="267">
        <f>I30+I32+I34</f>
        <v>46644.506</v>
      </c>
      <c r="J29" s="267">
        <f>J30+J32+J34</f>
        <v>54822.18000000001</v>
      </c>
      <c r="K29" s="268">
        <f>K30+K32+K34</f>
        <v>0.057265600347798866</v>
      </c>
      <c r="L29" s="284">
        <f t="shared" si="0"/>
        <v>5.7353641707554655</v>
      </c>
    </row>
    <row r="30" spans="1:12" ht="12.75">
      <c r="A30" s="256" t="s">
        <v>309</v>
      </c>
      <c r="B30" s="256"/>
      <c r="C30" s="256"/>
      <c r="D30" s="256" t="s">
        <v>250</v>
      </c>
      <c r="E30" s="256"/>
      <c r="F30" s="257"/>
      <c r="G30" s="258"/>
      <c r="H30" s="258"/>
      <c r="I30" s="247">
        <f>I31</f>
        <v>54.012</v>
      </c>
      <c r="J30" s="247">
        <f>J31</f>
        <v>65.586</v>
      </c>
      <c r="K30" s="248">
        <f>K31</f>
        <v>6.56003477988618E-05</v>
      </c>
      <c r="L30" s="284">
        <f t="shared" si="0"/>
        <v>0.006861449043127578</v>
      </c>
    </row>
    <row r="31" spans="1:12" ht="26.25">
      <c r="A31" s="259" t="s">
        <v>338</v>
      </c>
      <c r="B31" s="260" t="s">
        <v>136</v>
      </c>
      <c r="C31" s="259" t="s">
        <v>2</v>
      </c>
      <c r="D31" s="259" t="s">
        <v>139</v>
      </c>
      <c r="E31" s="261" t="s">
        <v>0</v>
      </c>
      <c r="F31" s="277">
        <f>MC!E118</f>
        <v>385.79999999999995</v>
      </c>
      <c r="G31" s="262">
        <f>'COMP. PREÇO UNITÁRIO'!$J$29</f>
        <v>0.14</v>
      </c>
      <c r="H31" s="262">
        <f>'COMP. PREÇO UNITÁRIO'!$J$34</f>
        <v>0.17</v>
      </c>
      <c r="I31" s="262">
        <f aca="true" t="shared" si="2" ref="I31:I36">F31*G31</f>
        <v>54.012</v>
      </c>
      <c r="J31" s="262">
        <f>F31*H31</f>
        <v>65.586</v>
      </c>
      <c r="K31" s="263">
        <v>6.56003477988618E-05</v>
      </c>
      <c r="L31" s="284">
        <f t="shared" si="0"/>
        <v>0.006861449043127578</v>
      </c>
    </row>
    <row r="32" spans="1:12" ht="12.75">
      <c r="A32" s="256" t="s">
        <v>310</v>
      </c>
      <c r="B32" s="256"/>
      <c r="C32" s="256"/>
      <c r="D32" s="256" t="s">
        <v>234</v>
      </c>
      <c r="E32" s="256"/>
      <c r="F32" s="257"/>
      <c r="G32" s="258"/>
      <c r="H32" s="258"/>
      <c r="I32" s="247">
        <f>I33</f>
        <v>39089.256</v>
      </c>
      <c r="J32" s="247">
        <f>J33</f>
        <v>45593.844000000005</v>
      </c>
      <c r="K32" s="248">
        <f>K33</f>
        <v>0.0477</v>
      </c>
      <c r="L32" s="284">
        <f t="shared" si="0"/>
        <v>4.769917928922455</v>
      </c>
    </row>
    <row r="33" spans="1:12" ht="52.5">
      <c r="A33" s="259" t="s">
        <v>339</v>
      </c>
      <c r="B33" s="260" t="s">
        <v>394</v>
      </c>
      <c r="C33" s="259" t="s">
        <v>101</v>
      </c>
      <c r="D33" s="259" t="s">
        <v>251</v>
      </c>
      <c r="E33" s="261" t="s">
        <v>0</v>
      </c>
      <c r="F33" s="277">
        <f>MC!E147</f>
        <v>385.8</v>
      </c>
      <c r="G33" s="262">
        <f>'COMP. PREÇO UNITÁRIO'!$J$37</f>
        <v>101.32</v>
      </c>
      <c r="H33" s="262">
        <f>'COMP. PREÇO UNITÁRIO'!$J$46</f>
        <v>118.18</v>
      </c>
      <c r="I33" s="262">
        <f t="shared" si="2"/>
        <v>39089.256</v>
      </c>
      <c r="J33" s="262">
        <f>F33*H33</f>
        <v>45593.844000000005</v>
      </c>
      <c r="K33" s="263">
        <v>0.0477</v>
      </c>
      <c r="L33" s="284">
        <f t="shared" si="0"/>
        <v>4.769917928922455</v>
      </c>
    </row>
    <row r="34" spans="1:12" ht="12.75">
      <c r="A34" s="256" t="s">
        <v>311</v>
      </c>
      <c r="B34" s="256"/>
      <c r="C34" s="256"/>
      <c r="D34" s="256" t="s">
        <v>252</v>
      </c>
      <c r="E34" s="256"/>
      <c r="F34" s="257"/>
      <c r="G34" s="258"/>
      <c r="H34" s="258"/>
      <c r="I34" s="247">
        <f>I35+I36</f>
        <v>7501.237999999999</v>
      </c>
      <c r="J34" s="247">
        <f>J35+J36</f>
        <v>9162.75</v>
      </c>
      <c r="K34" s="248">
        <f>K35+K36</f>
        <v>0.0095</v>
      </c>
      <c r="L34" s="284">
        <f t="shared" si="0"/>
        <v>0.9585847927898824</v>
      </c>
    </row>
    <row r="35" spans="1:12" ht="66">
      <c r="A35" s="259" t="s">
        <v>340</v>
      </c>
      <c r="B35" s="260" t="s">
        <v>137</v>
      </c>
      <c r="C35" s="259" t="s">
        <v>2</v>
      </c>
      <c r="D35" s="259" t="s">
        <v>138</v>
      </c>
      <c r="E35" s="261" t="s">
        <v>102</v>
      </c>
      <c r="F35" s="277">
        <f>MC!E134</f>
        <v>128.6</v>
      </c>
      <c r="G35" s="262">
        <f>'COMP. PREÇO UNITÁRIO'!$J$49</f>
        <v>45.93</v>
      </c>
      <c r="H35" s="262">
        <f>'COMP. PREÇO UNITÁRIO'!$J$56</f>
        <v>56.1</v>
      </c>
      <c r="I35" s="262">
        <f t="shared" si="2"/>
        <v>5906.598</v>
      </c>
      <c r="J35" s="262">
        <f>F35*H35</f>
        <v>7214.46</v>
      </c>
      <c r="K35" s="263">
        <v>0.0075</v>
      </c>
      <c r="L35" s="284">
        <f t="shared" si="0"/>
        <v>0.7547593947440336</v>
      </c>
    </row>
    <row r="36" spans="1:12" ht="39">
      <c r="A36" s="259" t="s">
        <v>341</v>
      </c>
      <c r="B36" s="260" t="s">
        <v>390</v>
      </c>
      <c r="C36" s="259" t="s">
        <v>101</v>
      </c>
      <c r="D36" s="259" t="s">
        <v>286</v>
      </c>
      <c r="E36" s="261" t="s">
        <v>228</v>
      </c>
      <c r="F36" s="277">
        <f>MC!E142</f>
        <v>128.6</v>
      </c>
      <c r="G36" s="262">
        <f>'COMP. PREÇO UNITÁRIO'!$J$59</f>
        <v>12.4</v>
      </c>
      <c r="H36" s="262">
        <f>'COMP. PREÇO UNITÁRIO'!$J$67</f>
        <v>15.15</v>
      </c>
      <c r="I36" s="262">
        <f t="shared" si="2"/>
        <v>1594.6399999999999</v>
      </c>
      <c r="J36" s="262">
        <f>F36*H36</f>
        <v>1948.29</v>
      </c>
      <c r="K36" s="263">
        <v>0.002</v>
      </c>
      <c r="L36" s="284">
        <f t="shared" si="0"/>
        <v>0.20382539804584865</v>
      </c>
    </row>
    <row r="37" spans="1:12" ht="12.75">
      <c r="A37" s="264" t="s">
        <v>312</v>
      </c>
      <c r="B37" s="264"/>
      <c r="C37" s="264"/>
      <c r="D37" s="264" t="str">
        <f>RESUMO!D23</f>
        <v>RUA DO BATISTA</v>
      </c>
      <c r="E37" s="264"/>
      <c r="F37" s="265"/>
      <c r="G37" s="266"/>
      <c r="H37" s="266"/>
      <c r="I37" s="267">
        <f>I38+I40+I42</f>
        <v>86250.58</v>
      </c>
      <c r="J37" s="267">
        <f>J38+J40+J42</f>
        <v>101368.50000000001</v>
      </c>
      <c r="K37" s="268">
        <f>K38+K40+K42</f>
        <v>0.10612139914950183</v>
      </c>
      <c r="L37" s="284">
        <f t="shared" si="0"/>
        <v>10.60492784021404</v>
      </c>
    </row>
    <row r="38" spans="1:12" ht="12.75">
      <c r="A38" s="256" t="s">
        <v>313</v>
      </c>
      <c r="B38" s="256"/>
      <c r="C38" s="256"/>
      <c r="D38" s="256" t="s">
        <v>250</v>
      </c>
      <c r="E38" s="256"/>
      <c r="F38" s="257"/>
      <c r="G38" s="258"/>
      <c r="H38" s="258"/>
      <c r="I38" s="247">
        <f>I39</f>
        <v>99.96000000000001</v>
      </c>
      <c r="J38" s="247">
        <f>J39</f>
        <v>121.38000000000001</v>
      </c>
      <c r="K38" s="248">
        <f>K39</f>
        <v>0.00012139914950184242</v>
      </c>
      <c r="L38" s="284">
        <f t="shared" si="0"/>
        <v>0.012698482677016827</v>
      </c>
    </row>
    <row r="39" spans="1:12" ht="26.25">
      <c r="A39" s="259" t="s">
        <v>342</v>
      </c>
      <c r="B39" s="260" t="s">
        <v>136</v>
      </c>
      <c r="C39" s="259" t="s">
        <v>2</v>
      </c>
      <c r="D39" s="259" t="s">
        <v>139</v>
      </c>
      <c r="E39" s="261" t="s">
        <v>0</v>
      </c>
      <c r="F39" s="277">
        <f>MC!E163</f>
        <v>714</v>
      </c>
      <c r="G39" s="262">
        <f>'COMP. PREÇO UNITÁRIO'!$J$29</f>
        <v>0.14</v>
      </c>
      <c r="H39" s="262">
        <f>'COMP. PREÇO UNITÁRIO'!$J$34</f>
        <v>0.17</v>
      </c>
      <c r="I39" s="262">
        <f aca="true" t="shared" si="3" ref="I39:I44">F39*G39</f>
        <v>99.96000000000001</v>
      </c>
      <c r="J39" s="262">
        <f>F39*H39</f>
        <v>121.38000000000001</v>
      </c>
      <c r="K39" s="263">
        <v>0.00012139914950184242</v>
      </c>
      <c r="L39" s="284">
        <f t="shared" si="0"/>
        <v>0.012698482677016827</v>
      </c>
    </row>
    <row r="40" spans="1:12" ht="12.75">
      <c r="A40" s="256" t="s">
        <v>314</v>
      </c>
      <c r="B40" s="256"/>
      <c r="C40" s="256"/>
      <c r="D40" s="256" t="s">
        <v>234</v>
      </c>
      <c r="E40" s="256"/>
      <c r="F40" s="257"/>
      <c r="G40" s="258"/>
      <c r="H40" s="258"/>
      <c r="I40" s="247">
        <f>I41</f>
        <v>72342.48</v>
      </c>
      <c r="J40" s="247">
        <f>J41</f>
        <v>84380.52</v>
      </c>
      <c r="K40" s="248">
        <f>K41</f>
        <v>0.0883</v>
      </c>
      <c r="L40" s="284">
        <f t="shared" si="0"/>
        <v>8.827686369234403</v>
      </c>
    </row>
    <row r="41" spans="1:12" ht="52.5">
      <c r="A41" s="259" t="s">
        <v>343</v>
      </c>
      <c r="B41" s="260" t="s">
        <v>394</v>
      </c>
      <c r="C41" s="259" t="s">
        <v>101</v>
      </c>
      <c r="D41" s="259" t="s">
        <v>251</v>
      </c>
      <c r="E41" s="261" t="s">
        <v>0</v>
      </c>
      <c r="F41" s="277">
        <f>MC!E192</f>
        <v>714</v>
      </c>
      <c r="G41" s="262">
        <f>'COMP. PREÇO UNITÁRIO'!$J$37</f>
        <v>101.32</v>
      </c>
      <c r="H41" s="262">
        <f>'COMP. PREÇO UNITÁRIO'!$J$46</f>
        <v>118.18</v>
      </c>
      <c r="I41" s="262">
        <f t="shared" si="3"/>
        <v>72342.48</v>
      </c>
      <c r="J41" s="262">
        <f>F41*H41</f>
        <v>84380.52</v>
      </c>
      <c r="K41" s="263">
        <v>0.0883</v>
      </c>
      <c r="L41" s="284">
        <f t="shared" si="0"/>
        <v>8.827686369234403</v>
      </c>
    </row>
    <row r="42" spans="1:12" ht="12.75">
      <c r="A42" s="256" t="s">
        <v>315</v>
      </c>
      <c r="B42" s="256"/>
      <c r="C42" s="256"/>
      <c r="D42" s="256" t="s">
        <v>252</v>
      </c>
      <c r="E42" s="256"/>
      <c r="F42" s="257"/>
      <c r="G42" s="258"/>
      <c r="H42" s="258"/>
      <c r="I42" s="247">
        <f>I43+I44</f>
        <v>13808.14</v>
      </c>
      <c r="J42" s="247">
        <f>J43+J44</f>
        <v>16866.600000000002</v>
      </c>
      <c r="K42" s="248">
        <f>K43+K44</f>
        <v>0.0177</v>
      </c>
      <c r="L42" s="284">
        <f t="shared" si="0"/>
        <v>1.7645429883026198</v>
      </c>
    </row>
    <row r="43" spans="1:12" ht="66">
      <c r="A43" s="259" t="s">
        <v>344</v>
      </c>
      <c r="B43" s="260" t="s">
        <v>137</v>
      </c>
      <c r="C43" s="259" t="s">
        <v>2</v>
      </c>
      <c r="D43" s="259" t="s">
        <v>138</v>
      </c>
      <c r="E43" s="261" t="s">
        <v>102</v>
      </c>
      <c r="F43" s="277">
        <f>MC!E179</f>
        <v>238</v>
      </c>
      <c r="G43" s="262">
        <f>'COMP. PREÇO UNITÁRIO'!$J$49</f>
        <v>45.93</v>
      </c>
      <c r="H43" s="262">
        <f>'COMP. PREÇO UNITÁRIO'!$J$56</f>
        <v>56.1</v>
      </c>
      <c r="I43" s="262">
        <f t="shared" si="3"/>
        <v>10931.34</v>
      </c>
      <c r="J43" s="262">
        <f>F43*H43</f>
        <v>13351.800000000001</v>
      </c>
      <c r="K43" s="263">
        <v>0.014</v>
      </c>
      <c r="L43" s="284">
        <f t="shared" si="0"/>
        <v>1.3968330944718508</v>
      </c>
    </row>
    <row r="44" spans="1:12" ht="39">
      <c r="A44" s="259" t="s">
        <v>345</v>
      </c>
      <c r="B44" s="260" t="s">
        <v>390</v>
      </c>
      <c r="C44" s="259" t="s">
        <v>101</v>
      </c>
      <c r="D44" s="259" t="s">
        <v>286</v>
      </c>
      <c r="E44" s="261" t="s">
        <v>228</v>
      </c>
      <c r="F44" s="277">
        <f>MC!E187</f>
        <v>232</v>
      </c>
      <c r="G44" s="262">
        <f>'COMP. PREÇO UNITÁRIO'!$J$59</f>
        <v>12.4</v>
      </c>
      <c r="H44" s="262">
        <f>'COMP. PREÇO UNITÁRIO'!$J$67</f>
        <v>15.15</v>
      </c>
      <c r="I44" s="262">
        <f t="shared" si="3"/>
        <v>2876.8</v>
      </c>
      <c r="J44" s="262">
        <f>F44*H44</f>
        <v>3514.8</v>
      </c>
      <c r="K44" s="263">
        <v>0.0037</v>
      </c>
      <c r="L44" s="284">
        <f t="shared" si="0"/>
        <v>0.36770989383076896</v>
      </c>
    </row>
    <row r="45" spans="1:12" ht="12.75">
      <c r="A45" s="264" t="s">
        <v>316</v>
      </c>
      <c r="B45" s="264"/>
      <c r="C45" s="264"/>
      <c r="D45" s="264" t="str">
        <f>RESUMO!D27</f>
        <v>RUA DO NEGUINHO</v>
      </c>
      <c r="E45" s="264"/>
      <c r="F45" s="265"/>
      <c r="G45" s="266"/>
      <c r="H45" s="266"/>
      <c r="I45" s="267">
        <f>I46+I48+I50</f>
        <v>37721.84</v>
      </c>
      <c r="J45" s="267">
        <f>J46+J48+J50</f>
        <v>44335.200000000004</v>
      </c>
      <c r="K45" s="268">
        <f>K46+K48+K50</f>
        <v>0.04642889694220366</v>
      </c>
      <c r="L45" s="284">
        <f t="shared" si="0"/>
        <v>4.638241631093066</v>
      </c>
    </row>
    <row r="46" spans="1:12" ht="12.75">
      <c r="A46" s="256" t="s">
        <v>317</v>
      </c>
      <c r="B46" s="256"/>
      <c r="C46" s="256"/>
      <c r="D46" s="256" t="s">
        <v>250</v>
      </c>
      <c r="E46" s="256"/>
      <c r="F46" s="257"/>
      <c r="G46" s="258"/>
      <c r="H46" s="258"/>
      <c r="I46" s="247">
        <f>I47</f>
        <v>43.68000000000001</v>
      </c>
      <c r="J46" s="247">
        <f>J47</f>
        <v>53.040000000000006</v>
      </c>
      <c r="K46" s="248">
        <f>K47</f>
        <v>5.3048367849544584E-05</v>
      </c>
      <c r="L46" s="284">
        <f t="shared" si="0"/>
        <v>0.005548916800040966</v>
      </c>
    </row>
    <row r="47" spans="1:12" ht="26.25">
      <c r="A47" s="259" t="s">
        <v>346</v>
      </c>
      <c r="B47" s="260" t="s">
        <v>136</v>
      </c>
      <c r="C47" s="259" t="s">
        <v>2</v>
      </c>
      <c r="D47" s="259" t="s">
        <v>139</v>
      </c>
      <c r="E47" s="261" t="s">
        <v>0</v>
      </c>
      <c r="F47" s="277">
        <f>MC!E208</f>
        <v>312</v>
      </c>
      <c r="G47" s="262">
        <f>'COMP. PREÇO UNITÁRIO'!$J$29</f>
        <v>0.14</v>
      </c>
      <c r="H47" s="262">
        <f>'COMP. PREÇO UNITÁRIO'!$J$34</f>
        <v>0.17</v>
      </c>
      <c r="I47" s="262">
        <f aca="true" t="shared" si="4" ref="I47:I52">F47*G47</f>
        <v>43.68000000000001</v>
      </c>
      <c r="J47" s="262">
        <f>F47*H47</f>
        <v>53.040000000000006</v>
      </c>
      <c r="K47" s="263">
        <v>5.3048367849544584E-05</v>
      </c>
      <c r="L47" s="284">
        <f t="shared" si="0"/>
        <v>0.005548916800040966</v>
      </c>
    </row>
    <row r="48" spans="1:12" ht="12.75">
      <c r="A48" s="256" t="s">
        <v>318</v>
      </c>
      <c r="B48" s="256"/>
      <c r="C48" s="256"/>
      <c r="D48" s="256" t="s">
        <v>234</v>
      </c>
      <c r="E48" s="256"/>
      <c r="F48" s="257"/>
      <c r="G48" s="258"/>
      <c r="H48" s="258"/>
      <c r="I48" s="247">
        <f>I49</f>
        <v>31611.839999999997</v>
      </c>
      <c r="J48" s="247">
        <f>J49</f>
        <v>36872.16</v>
      </c>
      <c r="K48" s="248">
        <f>K49</f>
        <v>0.0386</v>
      </c>
      <c r="L48" s="284">
        <f t="shared" si="0"/>
        <v>3.8574763966402434</v>
      </c>
    </row>
    <row r="49" spans="1:12" ht="52.5">
      <c r="A49" s="259" t="s">
        <v>347</v>
      </c>
      <c r="B49" s="260" t="s">
        <v>394</v>
      </c>
      <c r="C49" s="259" t="s">
        <v>101</v>
      </c>
      <c r="D49" s="259" t="s">
        <v>251</v>
      </c>
      <c r="E49" s="261" t="s">
        <v>0</v>
      </c>
      <c r="F49" s="277">
        <f>MC!E237</f>
        <v>312</v>
      </c>
      <c r="G49" s="262">
        <f>'COMP. PREÇO UNITÁRIO'!$J$37</f>
        <v>101.32</v>
      </c>
      <c r="H49" s="262">
        <f>'COMP. PREÇO UNITÁRIO'!$J$46</f>
        <v>118.18</v>
      </c>
      <c r="I49" s="262">
        <f t="shared" si="4"/>
        <v>31611.839999999997</v>
      </c>
      <c r="J49" s="262">
        <f>F49*H49</f>
        <v>36872.16</v>
      </c>
      <c r="K49" s="263">
        <v>0.0386</v>
      </c>
      <c r="L49" s="284">
        <f t="shared" si="0"/>
        <v>3.8574763966402434</v>
      </c>
    </row>
    <row r="50" spans="1:12" ht="12.75">
      <c r="A50" s="256" t="s">
        <v>319</v>
      </c>
      <c r="B50" s="256"/>
      <c r="C50" s="256"/>
      <c r="D50" s="256" t="s">
        <v>252</v>
      </c>
      <c r="E50" s="256"/>
      <c r="F50" s="257"/>
      <c r="G50" s="258"/>
      <c r="H50" s="258"/>
      <c r="I50" s="247">
        <f>I51+I52</f>
        <v>6066.320000000001</v>
      </c>
      <c r="J50" s="247">
        <f>J51+J52</f>
        <v>7410.000000000001</v>
      </c>
      <c r="K50" s="248">
        <f>K51+K52</f>
        <v>0.007775848574354118</v>
      </c>
      <c r="L50" s="284">
        <f t="shared" si="0"/>
        <v>0.7752163176527821</v>
      </c>
    </row>
    <row r="51" spans="1:12" ht="66">
      <c r="A51" s="259" t="s">
        <v>348</v>
      </c>
      <c r="B51" s="260" t="s">
        <v>137</v>
      </c>
      <c r="C51" s="259" t="s">
        <v>2</v>
      </c>
      <c r="D51" s="259" t="s">
        <v>138</v>
      </c>
      <c r="E51" s="261" t="s">
        <v>102</v>
      </c>
      <c r="F51" s="277">
        <f>MC!E224</f>
        <v>104</v>
      </c>
      <c r="G51" s="262">
        <f>'COMP. PREÇO UNITÁRIO'!$J$49</f>
        <v>45.93</v>
      </c>
      <c r="H51" s="262">
        <f>'COMP. PREÇO UNITÁRIO'!$J$56</f>
        <v>56.1</v>
      </c>
      <c r="I51" s="262">
        <f t="shared" si="4"/>
        <v>4776.72</v>
      </c>
      <c r="J51" s="262">
        <f>F51*H51</f>
        <v>5834.400000000001</v>
      </c>
      <c r="K51" s="263">
        <v>0.0062</v>
      </c>
      <c r="L51" s="284">
        <f t="shared" si="0"/>
        <v>0.6103808480045062</v>
      </c>
    </row>
    <row r="52" spans="1:12" ht="39">
      <c r="A52" s="259" t="s">
        <v>349</v>
      </c>
      <c r="B52" s="260" t="s">
        <v>400</v>
      </c>
      <c r="C52" s="259" t="s">
        <v>101</v>
      </c>
      <c r="D52" s="259" t="s">
        <v>286</v>
      </c>
      <c r="E52" s="261" t="s">
        <v>228</v>
      </c>
      <c r="F52" s="277">
        <f>MC!E232</f>
        <v>104</v>
      </c>
      <c r="G52" s="262">
        <f>'COMP. PREÇO UNITÁRIO'!$J$59</f>
        <v>12.4</v>
      </c>
      <c r="H52" s="262">
        <f>'COMP. PREÇO UNITÁRIO'!$J$67</f>
        <v>15.15</v>
      </c>
      <c r="I52" s="262">
        <f t="shared" si="4"/>
        <v>1289.6000000000001</v>
      </c>
      <c r="J52" s="262">
        <f>F52*H52</f>
        <v>1575.6000000000001</v>
      </c>
      <c r="K52" s="263">
        <v>0.0015758485743541187</v>
      </c>
      <c r="L52" s="284">
        <f t="shared" si="0"/>
        <v>0.16483546964827575</v>
      </c>
    </row>
    <row r="53" spans="1:12" ht="12.75">
      <c r="A53" s="264" t="s">
        <v>320</v>
      </c>
      <c r="B53" s="264"/>
      <c r="C53" s="264"/>
      <c r="D53" s="264" t="str">
        <f>RESUMO!D31</f>
        <v>RUA DO JONAS</v>
      </c>
      <c r="E53" s="264"/>
      <c r="F53" s="265"/>
      <c r="G53" s="266"/>
      <c r="H53" s="266"/>
      <c r="I53" s="267">
        <f>I54+I56+I58</f>
        <v>83348.9</v>
      </c>
      <c r="J53" s="267">
        <f>J54+J56+J58</f>
        <v>97958.10000000002</v>
      </c>
      <c r="K53" s="268">
        <f>K54+K56+K58</f>
        <v>0.10251731850582112</v>
      </c>
      <c r="L53" s="284">
        <f t="shared" si="0"/>
        <v>10.248140022437651</v>
      </c>
    </row>
    <row r="54" spans="1:12" ht="12.75">
      <c r="A54" s="256" t="s">
        <v>321</v>
      </c>
      <c r="B54" s="256"/>
      <c r="C54" s="256"/>
      <c r="D54" s="256" t="s">
        <v>250</v>
      </c>
      <c r="E54" s="256"/>
      <c r="F54" s="257"/>
      <c r="G54" s="258"/>
      <c r="H54" s="258"/>
      <c r="I54" s="247">
        <f>I55</f>
        <v>96.60000000000001</v>
      </c>
      <c r="J54" s="247">
        <f>J55</f>
        <v>117.30000000000001</v>
      </c>
      <c r="K54" s="248">
        <f>K55</f>
        <v>0.00011731850582110822</v>
      </c>
      <c r="L54" s="284">
        <f t="shared" si="0"/>
        <v>0.012271642923167519</v>
      </c>
    </row>
    <row r="55" spans="1:12" ht="26.25">
      <c r="A55" s="259" t="s">
        <v>350</v>
      </c>
      <c r="B55" s="260" t="s">
        <v>136</v>
      </c>
      <c r="C55" s="259" t="s">
        <v>2</v>
      </c>
      <c r="D55" s="259" t="s">
        <v>139</v>
      </c>
      <c r="E55" s="261" t="s">
        <v>0</v>
      </c>
      <c r="F55" s="277">
        <f>MC!E253</f>
        <v>690</v>
      </c>
      <c r="G55" s="262">
        <f>'COMP. PREÇO UNITÁRIO'!$J$29</f>
        <v>0.14</v>
      </c>
      <c r="H55" s="262">
        <f>'COMP. PREÇO UNITÁRIO'!$J$34</f>
        <v>0.17</v>
      </c>
      <c r="I55" s="262">
        <f aca="true" t="shared" si="5" ref="I55:I60">F55*G55</f>
        <v>96.60000000000001</v>
      </c>
      <c r="J55" s="262">
        <f>F55*H55</f>
        <v>117.30000000000001</v>
      </c>
      <c r="K55" s="263">
        <v>0.00011731850582110822</v>
      </c>
      <c r="L55" s="284">
        <f t="shared" si="0"/>
        <v>0.012271642923167519</v>
      </c>
    </row>
    <row r="56" spans="1:12" ht="12.75">
      <c r="A56" s="256" t="s">
        <v>322</v>
      </c>
      <c r="B56" s="256"/>
      <c r="C56" s="256"/>
      <c r="D56" s="256" t="s">
        <v>234</v>
      </c>
      <c r="E56" s="256"/>
      <c r="F56" s="257"/>
      <c r="G56" s="258"/>
      <c r="H56" s="258"/>
      <c r="I56" s="247">
        <f>I57</f>
        <v>69910.79999999999</v>
      </c>
      <c r="J56" s="247">
        <f>J57</f>
        <v>81544.20000000001</v>
      </c>
      <c r="K56" s="248">
        <f>K57</f>
        <v>0.0853</v>
      </c>
      <c r="L56" s="284">
        <f t="shared" si="0"/>
        <v>8.530957415646693</v>
      </c>
    </row>
    <row r="57" spans="1:12" ht="52.5">
      <c r="A57" s="259" t="s">
        <v>351</v>
      </c>
      <c r="B57" s="260" t="s">
        <v>394</v>
      </c>
      <c r="C57" s="259" t="s">
        <v>101</v>
      </c>
      <c r="D57" s="259" t="s">
        <v>251</v>
      </c>
      <c r="E57" s="261" t="s">
        <v>0</v>
      </c>
      <c r="F57" s="277">
        <f>MC!E282</f>
        <v>690</v>
      </c>
      <c r="G57" s="262">
        <f>'COMP. PREÇO UNITÁRIO'!$J$37</f>
        <v>101.32</v>
      </c>
      <c r="H57" s="262">
        <f>'COMP. PREÇO UNITÁRIO'!$J$46</f>
        <v>118.18</v>
      </c>
      <c r="I57" s="262">
        <f t="shared" si="5"/>
        <v>69910.79999999999</v>
      </c>
      <c r="J57" s="262">
        <f>F57*H57</f>
        <v>81544.20000000001</v>
      </c>
      <c r="K57" s="263">
        <v>0.0853</v>
      </c>
      <c r="L57" s="284">
        <f t="shared" si="0"/>
        <v>8.530957415646693</v>
      </c>
    </row>
    <row r="58" spans="1:12" ht="12.75">
      <c r="A58" s="256" t="s">
        <v>323</v>
      </c>
      <c r="B58" s="256"/>
      <c r="C58" s="256"/>
      <c r="D58" s="256" t="s">
        <v>252</v>
      </c>
      <c r="E58" s="256"/>
      <c r="F58" s="257"/>
      <c r="G58" s="258"/>
      <c r="H58" s="258"/>
      <c r="I58" s="247">
        <f>I59+I60</f>
        <v>13341.5</v>
      </c>
      <c r="J58" s="247">
        <f>J59+J60</f>
        <v>16296.6</v>
      </c>
      <c r="K58" s="248">
        <f>K59+K60</f>
        <v>0.0171</v>
      </c>
      <c r="L58" s="284">
        <f t="shared" si="0"/>
        <v>1.7049109638677902</v>
      </c>
    </row>
    <row r="59" spans="1:12" ht="66">
      <c r="A59" s="259" t="s">
        <v>352</v>
      </c>
      <c r="B59" s="260" t="s">
        <v>137</v>
      </c>
      <c r="C59" s="259" t="s">
        <v>2</v>
      </c>
      <c r="D59" s="259" t="s">
        <v>138</v>
      </c>
      <c r="E59" s="261" t="s">
        <v>102</v>
      </c>
      <c r="F59" s="277">
        <f>MC!E269</f>
        <v>230</v>
      </c>
      <c r="G59" s="262">
        <f>'COMP. PREÇO UNITÁRIO'!$J$49</f>
        <v>45.93</v>
      </c>
      <c r="H59" s="262">
        <f>'COMP. PREÇO UNITÁRIO'!$J$56</f>
        <v>56.1</v>
      </c>
      <c r="I59" s="262">
        <f t="shared" si="5"/>
        <v>10563.9</v>
      </c>
      <c r="J59" s="262">
        <f>F59*H59</f>
        <v>12903</v>
      </c>
      <c r="K59" s="263">
        <v>0.0135</v>
      </c>
      <c r="L59" s="284">
        <f t="shared" si="0"/>
        <v>1.349880721548427</v>
      </c>
    </row>
    <row r="60" spans="1:12" ht="39">
      <c r="A60" s="259" t="s">
        <v>353</v>
      </c>
      <c r="B60" s="260" t="s">
        <v>390</v>
      </c>
      <c r="C60" s="259" t="s">
        <v>101</v>
      </c>
      <c r="D60" s="259" t="s">
        <v>286</v>
      </c>
      <c r="E60" s="261" t="s">
        <v>228</v>
      </c>
      <c r="F60" s="277">
        <f>MC!E277</f>
        <v>224</v>
      </c>
      <c r="G60" s="262">
        <f>'COMP. PREÇO UNITÁRIO'!$J$59</f>
        <v>12.4</v>
      </c>
      <c r="H60" s="262">
        <f>'COMP. PREÇO UNITÁRIO'!$J$67</f>
        <v>15.15</v>
      </c>
      <c r="I60" s="262">
        <f t="shared" si="5"/>
        <v>2777.6</v>
      </c>
      <c r="J60" s="262">
        <f>F60*H60</f>
        <v>3393.6</v>
      </c>
      <c r="K60" s="263">
        <v>0.0036</v>
      </c>
      <c r="L60" s="284">
        <f t="shared" si="0"/>
        <v>0.3550302423193631</v>
      </c>
    </row>
    <row r="61" spans="1:12" ht="12.75">
      <c r="A61" s="264" t="s">
        <v>324</v>
      </c>
      <c r="B61" s="264"/>
      <c r="C61" s="264"/>
      <c r="D61" s="264" t="s">
        <v>410</v>
      </c>
      <c r="E61" s="264"/>
      <c r="F61" s="265"/>
      <c r="G61" s="266"/>
      <c r="H61" s="266"/>
      <c r="I61" s="267">
        <f>I62+I64+I66</f>
        <v>48385.513999999996</v>
      </c>
      <c r="J61" s="267">
        <f>J62+J64+J66</f>
        <v>56868.42</v>
      </c>
      <c r="K61" s="268">
        <f>K62+K64+K66</f>
        <v>0.059468040732745184</v>
      </c>
      <c r="L61" s="284">
        <f t="shared" si="0"/>
        <v>5.949436861421297</v>
      </c>
    </row>
    <row r="62" spans="1:12" ht="12.75">
      <c r="A62" s="256" t="s">
        <v>325</v>
      </c>
      <c r="B62" s="256"/>
      <c r="C62" s="256"/>
      <c r="D62" s="256" t="s">
        <v>250</v>
      </c>
      <c r="E62" s="256"/>
      <c r="F62" s="257"/>
      <c r="G62" s="258"/>
      <c r="H62" s="258"/>
      <c r="I62" s="247">
        <f>I63</f>
        <v>56.02800000000001</v>
      </c>
      <c r="J62" s="247">
        <f>J63</f>
        <v>68.034</v>
      </c>
      <c r="K62" s="248">
        <f>K63</f>
        <v>6.804073274518322E-05</v>
      </c>
      <c r="L62" s="284">
        <f t="shared" si="0"/>
        <v>0.007117552895437162</v>
      </c>
    </row>
    <row r="63" spans="1:12" ht="26.25">
      <c r="A63" s="259" t="s">
        <v>354</v>
      </c>
      <c r="B63" s="260" t="s">
        <v>136</v>
      </c>
      <c r="C63" s="259" t="s">
        <v>2</v>
      </c>
      <c r="D63" s="259" t="s">
        <v>139</v>
      </c>
      <c r="E63" s="261" t="s">
        <v>0</v>
      </c>
      <c r="F63" s="277">
        <f>MC!E298</f>
        <v>400.20000000000005</v>
      </c>
      <c r="G63" s="262">
        <f>'COMP. PREÇO UNITÁRIO'!$J$29</f>
        <v>0.14</v>
      </c>
      <c r="H63" s="262">
        <f>'COMP. PREÇO UNITÁRIO'!$J$34</f>
        <v>0.17</v>
      </c>
      <c r="I63" s="262">
        <f aca="true" t="shared" si="6" ref="I63:I68">F63*G63</f>
        <v>56.02800000000001</v>
      </c>
      <c r="J63" s="262">
        <f>F63*H63</f>
        <v>68.034</v>
      </c>
      <c r="K63" s="263">
        <v>6.804073274518322E-05</v>
      </c>
      <c r="L63" s="284">
        <f t="shared" si="0"/>
        <v>0.007117552895437162</v>
      </c>
    </row>
    <row r="64" spans="1:12" ht="12.75">
      <c r="A64" s="256" t="s">
        <v>326</v>
      </c>
      <c r="B64" s="256"/>
      <c r="C64" s="256"/>
      <c r="D64" s="256" t="s">
        <v>234</v>
      </c>
      <c r="E64" s="256"/>
      <c r="F64" s="257"/>
      <c r="G64" s="258"/>
      <c r="H64" s="258"/>
      <c r="I64" s="247">
        <f>I65</f>
        <v>40548.263999999996</v>
      </c>
      <c r="J64" s="247">
        <f>J65</f>
        <v>47295.636</v>
      </c>
      <c r="K64" s="248">
        <f>K65</f>
        <v>0.0495</v>
      </c>
      <c r="L64" s="284">
        <f t="shared" si="0"/>
        <v>4.947955301075081</v>
      </c>
    </row>
    <row r="65" spans="1:12" ht="52.5">
      <c r="A65" s="259" t="s">
        <v>355</v>
      </c>
      <c r="B65" s="260" t="s">
        <v>394</v>
      </c>
      <c r="C65" s="259" t="s">
        <v>101</v>
      </c>
      <c r="D65" s="259" t="s">
        <v>251</v>
      </c>
      <c r="E65" s="261" t="s">
        <v>0</v>
      </c>
      <c r="F65" s="277">
        <f>MC!E327</f>
        <v>400.2</v>
      </c>
      <c r="G65" s="262">
        <f>'COMP. PREÇO UNITÁRIO'!$J$37</f>
        <v>101.32</v>
      </c>
      <c r="H65" s="262">
        <f>'COMP. PREÇO UNITÁRIO'!$J$46</f>
        <v>118.18</v>
      </c>
      <c r="I65" s="262">
        <f t="shared" si="6"/>
        <v>40548.263999999996</v>
      </c>
      <c r="J65" s="262">
        <f>F65*H65</f>
        <v>47295.636</v>
      </c>
      <c r="K65" s="263">
        <v>0.0495</v>
      </c>
      <c r="L65" s="284">
        <f t="shared" si="0"/>
        <v>4.947955301075081</v>
      </c>
    </row>
    <row r="66" spans="1:12" ht="12.75">
      <c r="A66" s="256" t="s">
        <v>327</v>
      </c>
      <c r="B66" s="256"/>
      <c r="C66" s="256"/>
      <c r="D66" s="256" t="s">
        <v>252</v>
      </c>
      <c r="E66" s="256"/>
      <c r="F66" s="257"/>
      <c r="G66" s="258"/>
      <c r="H66" s="258"/>
      <c r="I66" s="247">
        <f>I67+I68</f>
        <v>7781.222</v>
      </c>
      <c r="J66" s="247">
        <f>J67+J68</f>
        <v>9504.75</v>
      </c>
      <c r="K66" s="248">
        <f>K67+K68</f>
        <v>0.009899999999999999</v>
      </c>
      <c r="L66" s="284">
        <f t="shared" si="0"/>
        <v>0.9943640074507799</v>
      </c>
    </row>
    <row r="67" spans="1:12" ht="66">
      <c r="A67" s="259" t="s">
        <v>356</v>
      </c>
      <c r="B67" s="260" t="s">
        <v>137</v>
      </c>
      <c r="C67" s="259" t="s">
        <v>2</v>
      </c>
      <c r="D67" s="259" t="s">
        <v>138</v>
      </c>
      <c r="E67" s="261" t="s">
        <v>102</v>
      </c>
      <c r="F67" s="277">
        <f>MC!E314</f>
        <v>133.4</v>
      </c>
      <c r="G67" s="262">
        <f>'COMP. PREÇO UNITÁRIO'!$J$49</f>
        <v>45.93</v>
      </c>
      <c r="H67" s="262">
        <f>'COMP. PREÇO UNITÁRIO'!$J$56</f>
        <v>56.1</v>
      </c>
      <c r="I67" s="262">
        <f t="shared" si="6"/>
        <v>6127.062</v>
      </c>
      <c r="J67" s="262">
        <f>F67*H67</f>
        <v>7483.740000000001</v>
      </c>
      <c r="K67" s="263">
        <v>0.0078</v>
      </c>
      <c r="L67" s="284">
        <f t="shared" si="0"/>
        <v>0.7829308184980878</v>
      </c>
    </row>
    <row r="68" spans="1:12" ht="39">
      <c r="A68" s="259" t="s">
        <v>357</v>
      </c>
      <c r="B68" s="260" t="s">
        <v>390</v>
      </c>
      <c r="C68" s="259" t="s">
        <v>101</v>
      </c>
      <c r="D68" s="259" t="s">
        <v>286</v>
      </c>
      <c r="E68" s="261" t="s">
        <v>228</v>
      </c>
      <c r="F68" s="277">
        <f>MC!E322</f>
        <v>133.4</v>
      </c>
      <c r="G68" s="262">
        <f>'COMP. PREÇO UNITÁRIO'!$J$59</f>
        <v>12.4</v>
      </c>
      <c r="H68" s="262">
        <f>'COMP. PREÇO UNITÁRIO'!$J$67</f>
        <v>15.15</v>
      </c>
      <c r="I68" s="262">
        <f t="shared" si="6"/>
        <v>1654.16</v>
      </c>
      <c r="J68" s="262">
        <f>F68*H68</f>
        <v>2021.0100000000002</v>
      </c>
      <c r="K68" s="263">
        <v>0.0021</v>
      </c>
      <c r="L68" s="284">
        <f t="shared" si="0"/>
        <v>0.2114331889526922</v>
      </c>
    </row>
    <row r="69" spans="1:12" ht="12.75">
      <c r="A69" s="264" t="s">
        <v>328</v>
      </c>
      <c r="B69" s="264"/>
      <c r="C69" s="264"/>
      <c r="D69" s="264" t="str">
        <f>RESUMO!D39</f>
        <v>RUA DO PARQUE DE EXPOSIÇÃO</v>
      </c>
      <c r="E69" s="264"/>
      <c r="F69" s="265"/>
      <c r="G69" s="266"/>
      <c r="H69" s="266"/>
      <c r="I69" s="267">
        <f>I70+I72+I74</f>
        <v>135479.28</v>
      </c>
      <c r="J69" s="267">
        <f>J70+J72+J74</f>
        <v>159256.80000000002</v>
      </c>
      <c r="K69" s="268">
        <f>K70+K72+K74</f>
        <v>0.16658974993115416</v>
      </c>
      <c r="L69" s="284">
        <f t="shared" si="0"/>
        <v>16.661062085987258</v>
      </c>
    </row>
    <row r="70" spans="1:12" ht="12.75">
      <c r="A70" s="256" t="s">
        <v>329</v>
      </c>
      <c r="B70" s="256"/>
      <c r="C70" s="256"/>
      <c r="D70" s="256" t="s">
        <v>250</v>
      </c>
      <c r="E70" s="256"/>
      <c r="F70" s="257"/>
      <c r="G70" s="258"/>
      <c r="H70" s="258"/>
      <c r="I70" s="247">
        <f>I71</f>
        <v>156.24</v>
      </c>
      <c r="J70" s="247">
        <f>J71</f>
        <v>189.72000000000003</v>
      </c>
      <c r="K70" s="248">
        <f>K71</f>
        <v>0.00018974993115414025</v>
      </c>
      <c r="L70" s="284">
        <f t="shared" si="0"/>
        <v>0.01984804855399269</v>
      </c>
    </row>
    <row r="71" spans="1:12" ht="26.25">
      <c r="A71" s="259" t="s">
        <v>358</v>
      </c>
      <c r="B71" s="260" t="s">
        <v>136</v>
      </c>
      <c r="C71" s="259" t="s">
        <v>2</v>
      </c>
      <c r="D71" s="259" t="s">
        <v>139</v>
      </c>
      <c r="E71" s="261" t="s">
        <v>0</v>
      </c>
      <c r="F71" s="277">
        <f>MC!E343</f>
        <v>1116</v>
      </c>
      <c r="G71" s="262">
        <f>'COMP. PREÇO UNITÁRIO'!$J$29</f>
        <v>0.14</v>
      </c>
      <c r="H71" s="262">
        <f>'COMP. PREÇO UNITÁRIO'!$J$34</f>
        <v>0.17</v>
      </c>
      <c r="I71" s="262">
        <f aca="true" t="shared" si="7" ref="I71:I76">F71*G71</f>
        <v>156.24</v>
      </c>
      <c r="J71" s="262">
        <f>F71*H71</f>
        <v>189.72000000000003</v>
      </c>
      <c r="K71" s="263">
        <v>0.00018974993115414025</v>
      </c>
      <c r="L71" s="284">
        <f t="shared" si="0"/>
        <v>0.01984804855399269</v>
      </c>
    </row>
    <row r="72" spans="1:12" ht="12.75">
      <c r="A72" s="256" t="s">
        <v>330</v>
      </c>
      <c r="B72" s="256"/>
      <c r="C72" s="256"/>
      <c r="D72" s="256" t="s">
        <v>234</v>
      </c>
      <c r="E72" s="256"/>
      <c r="F72" s="257"/>
      <c r="G72" s="258"/>
      <c r="H72" s="258"/>
      <c r="I72" s="247">
        <f>I73</f>
        <v>113073.12</v>
      </c>
      <c r="J72" s="247">
        <f>J73</f>
        <v>131888.88</v>
      </c>
      <c r="K72" s="248">
        <f>K73</f>
        <v>0.138</v>
      </c>
      <c r="L72" s="284">
        <f t="shared" si="0"/>
        <v>13.797896341828562</v>
      </c>
    </row>
    <row r="73" spans="1:12" ht="52.5">
      <c r="A73" s="259" t="s">
        <v>359</v>
      </c>
      <c r="B73" s="260" t="s">
        <v>394</v>
      </c>
      <c r="C73" s="259" t="s">
        <v>101</v>
      </c>
      <c r="D73" s="259" t="s">
        <v>251</v>
      </c>
      <c r="E73" s="261" t="s">
        <v>0</v>
      </c>
      <c r="F73" s="277">
        <f>MC!E372</f>
        <v>1116</v>
      </c>
      <c r="G73" s="262">
        <f>'COMP. PREÇO UNITÁRIO'!$J$37</f>
        <v>101.32</v>
      </c>
      <c r="H73" s="262">
        <f>'COMP. PREÇO UNITÁRIO'!$J$46</f>
        <v>118.18</v>
      </c>
      <c r="I73" s="262">
        <f t="shared" si="7"/>
        <v>113073.12</v>
      </c>
      <c r="J73" s="262">
        <f>F73*H73</f>
        <v>131888.88</v>
      </c>
      <c r="K73" s="263">
        <v>0.138</v>
      </c>
      <c r="L73" s="284">
        <f t="shared" si="0"/>
        <v>13.797896341828562</v>
      </c>
    </row>
    <row r="74" spans="1:12" ht="12.75">
      <c r="A74" s="256" t="s">
        <v>331</v>
      </c>
      <c r="B74" s="256"/>
      <c r="C74" s="256"/>
      <c r="D74" s="256" t="s">
        <v>252</v>
      </c>
      <c r="E74" s="256"/>
      <c r="F74" s="257"/>
      <c r="G74" s="258"/>
      <c r="H74" s="258"/>
      <c r="I74" s="247">
        <f>I75+I76</f>
        <v>22249.92</v>
      </c>
      <c r="J74" s="247">
        <f>J75+J76</f>
        <v>27178.2</v>
      </c>
      <c r="K74" s="248">
        <f>K75+K76</f>
        <v>0.028399999999999998</v>
      </c>
      <c r="L74" s="284">
        <f aca="true" t="shared" si="8" ref="L74:L108">(J74/$H$112)*100</f>
        <v>2.8433176956047017</v>
      </c>
    </row>
    <row r="75" spans="1:12" ht="66">
      <c r="A75" s="259" t="s">
        <v>360</v>
      </c>
      <c r="B75" s="260" t="s">
        <v>137</v>
      </c>
      <c r="C75" s="259" t="s">
        <v>2</v>
      </c>
      <c r="D75" s="259" t="s">
        <v>138</v>
      </c>
      <c r="E75" s="261" t="s">
        <v>102</v>
      </c>
      <c r="F75" s="277">
        <f>MC!E359</f>
        <v>384</v>
      </c>
      <c r="G75" s="262">
        <f>'COMP. PREÇO UNITÁRIO'!$J$49</f>
        <v>45.93</v>
      </c>
      <c r="H75" s="262">
        <f>'COMP. PREÇO UNITÁRIO'!$J$56</f>
        <v>56.1</v>
      </c>
      <c r="I75" s="262">
        <f t="shared" si="7"/>
        <v>17637.12</v>
      </c>
      <c r="J75" s="262">
        <f>F75*H75</f>
        <v>21542.4</v>
      </c>
      <c r="K75" s="263">
        <v>0.0225</v>
      </c>
      <c r="L75" s="284">
        <f t="shared" si="8"/>
        <v>2.2537139003243305</v>
      </c>
    </row>
    <row r="76" spans="1:12" ht="39">
      <c r="A76" s="259" t="s">
        <v>361</v>
      </c>
      <c r="B76" s="260" t="s">
        <v>390</v>
      </c>
      <c r="C76" s="259" t="s">
        <v>101</v>
      </c>
      <c r="D76" s="259" t="s">
        <v>286</v>
      </c>
      <c r="E76" s="261" t="s">
        <v>228</v>
      </c>
      <c r="F76" s="277">
        <f>MC!E367</f>
        <v>372</v>
      </c>
      <c r="G76" s="262">
        <f>'COMP. PREÇO UNITÁRIO'!$J$59</f>
        <v>12.4</v>
      </c>
      <c r="H76" s="262">
        <f>'COMP. PREÇO UNITÁRIO'!$J$67</f>
        <v>15.15</v>
      </c>
      <c r="I76" s="262">
        <f t="shared" si="7"/>
        <v>4612.8</v>
      </c>
      <c r="J76" s="262">
        <f>F76*H76</f>
        <v>5635.8</v>
      </c>
      <c r="K76" s="263">
        <v>0.0059</v>
      </c>
      <c r="L76" s="284">
        <f t="shared" si="8"/>
        <v>0.5896037952803709</v>
      </c>
    </row>
    <row r="77" spans="1:12" ht="12.75">
      <c r="A77" s="264" t="s">
        <v>395</v>
      </c>
      <c r="B77" s="264"/>
      <c r="C77" s="264"/>
      <c r="D77" s="264" t="str">
        <f>RESUMO!D43</f>
        <v>RUA DA UBS</v>
      </c>
      <c r="E77" s="264"/>
      <c r="F77" s="265"/>
      <c r="G77" s="266"/>
      <c r="H77" s="266"/>
      <c r="I77" s="267">
        <f>I78+I80+I82</f>
        <v>38722.84</v>
      </c>
      <c r="J77" s="267">
        <f>J78+J80+J82</f>
        <v>45524.4</v>
      </c>
      <c r="K77" s="268">
        <f>K78+K80+K82</f>
        <v>0.04768008263223441</v>
      </c>
      <c r="L77" s="284">
        <f t="shared" si="8"/>
        <v>4.762652865229731</v>
      </c>
    </row>
    <row r="78" spans="1:12" ht="12.75">
      <c r="A78" s="256" t="s">
        <v>369</v>
      </c>
      <c r="B78" s="256"/>
      <c r="C78" s="256"/>
      <c r="D78" s="256" t="s">
        <v>250</v>
      </c>
      <c r="E78" s="256"/>
      <c r="F78" s="257"/>
      <c r="G78" s="258"/>
      <c r="H78" s="258"/>
      <c r="I78" s="247">
        <f>I79</f>
        <v>44.52</v>
      </c>
      <c r="J78" s="247">
        <f>J79</f>
        <v>54.06</v>
      </c>
      <c r="K78" s="248">
        <f>K79</f>
        <v>8.008263223440866E-05</v>
      </c>
      <c r="L78" s="284">
        <f t="shared" si="8"/>
        <v>0.005655626738503292</v>
      </c>
    </row>
    <row r="79" spans="1:12" ht="26.25">
      <c r="A79" s="259" t="s">
        <v>370</v>
      </c>
      <c r="B79" s="260" t="s">
        <v>136</v>
      </c>
      <c r="C79" s="259" t="s">
        <v>2</v>
      </c>
      <c r="D79" s="259" t="s">
        <v>139</v>
      </c>
      <c r="E79" s="261" t="s">
        <v>0</v>
      </c>
      <c r="F79" s="277">
        <f>MC!E388</f>
        <v>318</v>
      </c>
      <c r="G79" s="262">
        <f>'COMP. PREÇO UNITÁRIO'!$J$29</f>
        <v>0.14</v>
      </c>
      <c r="H79" s="262">
        <f>'COMP. PREÇO UNITÁRIO'!$J$34</f>
        <v>0.17</v>
      </c>
      <c r="I79" s="262">
        <f aca="true" t="shared" si="9" ref="I79:I84">F79*G79</f>
        <v>44.52</v>
      </c>
      <c r="J79" s="262">
        <f>F79*H79</f>
        <v>54.06</v>
      </c>
      <c r="K79" s="263">
        <v>8.008263223440866E-05</v>
      </c>
      <c r="L79" s="284">
        <f t="shared" si="8"/>
        <v>0.005655626738503292</v>
      </c>
    </row>
    <row r="80" spans="1:12" ht="12.75">
      <c r="A80" s="256" t="s">
        <v>371</v>
      </c>
      <c r="B80" s="256"/>
      <c r="C80" s="256"/>
      <c r="D80" s="256" t="s">
        <v>234</v>
      </c>
      <c r="E80" s="256"/>
      <c r="F80" s="257"/>
      <c r="G80" s="258"/>
      <c r="H80" s="258"/>
      <c r="I80" s="247">
        <f>I81</f>
        <v>32219.76</v>
      </c>
      <c r="J80" s="247">
        <f>J81</f>
        <v>37581.240000000005</v>
      </c>
      <c r="K80" s="248">
        <f>K81</f>
        <v>0.0393</v>
      </c>
      <c r="L80" s="284">
        <f t="shared" si="8"/>
        <v>3.931658635037171</v>
      </c>
    </row>
    <row r="81" spans="1:12" ht="52.5">
      <c r="A81" s="259" t="s">
        <v>372</v>
      </c>
      <c r="B81" s="260" t="s">
        <v>399</v>
      </c>
      <c r="C81" s="259" t="s">
        <v>101</v>
      </c>
      <c r="D81" s="259" t="s">
        <v>251</v>
      </c>
      <c r="E81" s="261" t="s">
        <v>0</v>
      </c>
      <c r="F81" s="277">
        <f>MC!E417</f>
        <v>318</v>
      </c>
      <c r="G81" s="262">
        <f>'COMP. PREÇO UNITÁRIO'!$J$37</f>
        <v>101.32</v>
      </c>
      <c r="H81" s="262">
        <f>'COMP. PREÇO UNITÁRIO'!$J$46</f>
        <v>118.18</v>
      </c>
      <c r="I81" s="262">
        <f t="shared" si="9"/>
        <v>32219.76</v>
      </c>
      <c r="J81" s="262">
        <f>F81*H81</f>
        <v>37581.240000000005</v>
      </c>
      <c r="K81" s="263">
        <v>0.0393</v>
      </c>
      <c r="L81" s="284">
        <f t="shared" si="8"/>
        <v>3.931658635037171</v>
      </c>
    </row>
    <row r="82" spans="1:12" ht="12.75">
      <c r="A82" s="256" t="s">
        <v>373</v>
      </c>
      <c r="B82" s="256"/>
      <c r="C82" s="256"/>
      <c r="D82" s="256" t="s">
        <v>252</v>
      </c>
      <c r="E82" s="256"/>
      <c r="F82" s="257"/>
      <c r="G82" s="258"/>
      <c r="H82" s="258"/>
      <c r="I82" s="247">
        <f>I83+I84</f>
        <v>6458.5599999999995</v>
      </c>
      <c r="J82" s="247">
        <f>J83+J84</f>
        <v>7889.1</v>
      </c>
      <c r="K82" s="248">
        <f>K83+K84</f>
        <v>0.0083</v>
      </c>
      <c r="L82" s="284">
        <f t="shared" si="8"/>
        <v>0.825338603454057</v>
      </c>
    </row>
    <row r="83" spans="1:12" ht="66">
      <c r="A83" s="259" t="s">
        <v>374</v>
      </c>
      <c r="B83" s="260" t="s">
        <v>137</v>
      </c>
      <c r="C83" s="259" t="s">
        <v>2</v>
      </c>
      <c r="D83" s="259" t="s">
        <v>138</v>
      </c>
      <c r="E83" s="261" t="s">
        <v>102</v>
      </c>
      <c r="F83" s="277">
        <f>MC!E404</f>
        <v>112</v>
      </c>
      <c r="G83" s="262">
        <f>'COMP. PREÇO UNITÁRIO'!$J$49</f>
        <v>45.93</v>
      </c>
      <c r="H83" s="262">
        <f>'COMP. PREÇO UNITÁRIO'!$J$56</f>
        <v>56.1</v>
      </c>
      <c r="I83" s="262">
        <f t="shared" si="9"/>
        <v>5144.16</v>
      </c>
      <c r="J83" s="262">
        <f>F83*H83</f>
        <v>6283.2</v>
      </c>
      <c r="K83" s="263">
        <v>0.0066</v>
      </c>
      <c r="L83" s="284">
        <f t="shared" si="8"/>
        <v>0.6573332209279298</v>
      </c>
    </row>
    <row r="84" spans="1:12" ht="39">
      <c r="A84" s="259" t="s">
        <v>375</v>
      </c>
      <c r="B84" s="260" t="s">
        <v>390</v>
      </c>
      <c r="C84" s="259" t="s">
        <v>101</v>
      </c>
      <c r="D84" s="259" t="s">
        <v>286</v>
      </c>
      <c r="E84" s="261" t="s">
        <v>228</v>
      </c>
      <c r="F84" s="277">
        <f>MC!E412</f>
        <v>106</v>
      </c>
      <c r="G84" s="262">
        <f>'COMP. PREÇO UNITÁRIO'!$J$59</f>
        <v>12.4</v>
      </c>
      <c r="H84" s="262">
        <f>'COMP. PREÇO UNITÁRIO'!$J$67</f>
        <v>15.15</v>
      </c>
      <c r="I84" s="262">
        <f t="shared" si="9"/>
        <v>1314.4</v>
      </c>
      <c r="J84" s="262">
        <f>F84*H84</f>
        <v>1605.9</v>
      </c>
      <c r="K84" s="263">
        <v>0.0017</v>
      </c>
      <c r="L84" s="284">
        <f t="shared" si="8"/>
        <v>0.1680053825261272</v>
      </c>
    </row>
    <row r="85" spans="1:12" ht="12.75">
      <c r="A85" s="264" t="s">
        <v>396</v>
      </c>
      <c r="B85" s="264"/>
      <c r="C85" s="264"/>
      <c r="D85" s="264" t="str">
        <f>RESUMO!D47</f>
        <v>RUA DO CAMPO</v>
      </c>
      <c r="E85" s="264"/>
      <c r="F85" s="265"/>
      <c r="G85" s="266"/>
      <c r="H85" s="266"/>
      <c r="I85" s="267">
        <f>I86+I88+I90</f>
        <v>41406.89399999999</v>
      </c>
      <c r="J85" s="267">
        <f>J86+J88+J90</f>
        <v>48679.020000000004</v>
      </c>
      <c r="K85" s="268">
        <f>K86+K88+K90</f>
        <v>0.05099388899004929</v>
      </c>
      <c r="L85" s="284">
        <f t="shared" si="8"/>
        <v>5.092681596672892</v>
      </c>
    </row>
    <row r="86" spans="1:12" ht="12.75">
      <c r="A86" s="256" t="s">
        <v>376</v>
      </c>
      <c r="B86" s="256"/>
      <c r="C86" s="256"/>
      <c r="D86" s="256" t="s">
        <v>250</v>
      </c>
      <c r="E86" s="256"/>
      <c r="F86" s="257"/>
      <c r="G86" s="258"/>
      <c r="H86" s="258"/>
      <c r="I86" s="247">
        <f>I87</f>
        <v>47.628000000000014</v>
      </c>
      <c r="J86" s="247">
        <f>J87</f>
        <v>57.83400000000001</v>
      </c>
      <c r="K86" s="248">
        <f>K87</f>
        <v>5.7839123543347725E-05</v>
      </c>
      <c r="L86" s="284">
        <f t="shared" si="8"/>
        <v>0.0060504535108139</v>
      </c>
    </row>
    <row r="87" spans="1:12" ht="26.25">
      <c r="A87" s="259" t="s">
        <v>377</v>
      </c>
      <c r="B87" s="260" t="s">
        <v>136</v>
      </c>
      <c r="C87" s="259" t="s">
        <v>2</v>
      </c>
      <c r="D87" s="259" t="s">
        <v>139</v>
      </c>
      <c r="E87" s="261" t="s">
        <v>0</v>
      </c>
      <c r="F87" s="277">
        <f>MC!E433</f>
        <v>340.20000000000005</v>
      </c>
      <c r="G87" s="262">
        <f>'COMP. PREÇO UNITÁRIO'!$J$29</f>
        <v>0.14</v>
      </c>
      <c r="H87" s="262">
        <f>'COMP. PREÇO UNITÁRIO'!$J$34</f>
        <v>0.17</v>
      </c>
      <c r="I87" s="262">
        <f aca="true" t="shared" si="10" ref="I87:I92">F87*G87</f>
        <v>47.628000000000014</v>
      </c>
      <c r="J87" s="262">
        <f>F87*H87</f>
        <v>57.83400000000001</v>
      </c>
      <c r="K87" s="263">
        <v>5.7839123543347725E-05</v>
      </c>
      <c r="L87" s="284">
        <f t="shared" si="8"/>
        <v>0.0060504535108139</v>
      </c>
    </row>
    <row r="88" spans="1:12" ht="12.75">
      <c r="A88" s="256" t="s">
        <v>378</v>
      </c>
      <c r="B88" s="256"/>
      <c r="C88" s="256"/>
      <c r="D88" s="256" t="s">
        <v>234</v>
      </c>
      <c r="E88" s="256"/>
      <c r="F88" s="257"/>
      <c r="G88" s="258"/>
      <c r="H88" s="258"/>
      <c r="I88" s="247">
        <f>I89</f>
        <v>34469.064</v>
      </c>
      <c r="J88" s="247">
        <f>J89</f>
        <v>40204.836</v>
      </c>
      <c r="K88" s="248">
        <f>K89</f>
        <v>0.0421</v>
      </c>
      <c r="L88" s="284">
        <f t="shared" si="8"/>
        <v>4.206132917105804</v>
      </c>
    </row>
    <row r="89" spans="1:12" ht="52.5">
      <c r="A89" s="259" t="s">
        <v>379</v>
      </c>
      <c r="B89" s="260" t="s">
        <v>399</v>
      </c>
      <c r="C89" s="259" t="s">
        <v>101</v>
      </c>
      <c r="D89" s="259" t="s">
        <v>251</v>
      </c>
      <c r="E89" s="261" t="s">
        <v>0</v>
      </c>
      <c r="F89" s="277">
        <f>MC!E462</f>
        <v>340.2</v>
      </c>
      <c r="G89" s="262">
        <f>'COMP. PREÇO UNITÁRIO'!$J$37</f>
        <v>101.32</v>
      </c>
      <c r="H89" s="262">
        <f>'COMP. PREÇO UNITÁRIO'!$J$46</f>
        <v>118.18</v>
      </c>
      <c r="I89" s="262">
        <f t="shared" si="10"/>
        <v>34469.064</v>
      </c>
      <c r="J89" s="262">
        <f>F89*H89</f>
        <v>40204.836</v>
      </c>
      <c r="K89" s="263">
        <v>0.0421</v>
      </c>
      <c r="L89" s="284">
        <f t="shared" si="8"/>
        <v>4.206132917105804</v>
      </c>
    </row>
    <row r="90" spans="1:12" ht="12.75">
      <c r="A90" s="256" t="s">
        <v>380</v>
      </c>
      <c r="B90" s="256"/>
      <c r="C90" s="256"/>
      <c r="D90" s="256" t="s">
        <v>252</v>
      </c>
      <c r="E90" s="256"/>
      <c r="F90" s="257"/>
      <c r="G90" s="258"/>
      <c r="H90" s="258"/>
      <c r="I90" s="247">
        <f>I91+I92</f>
        <v>6890.202</v>
      </c>
      <c r="J90" s="247">
        <f>J91+J92</f>
        <v>8416.35</v>
      </c>
      <c r="K90" s="248">
        <f>K91+K92</f>
        <v>0.008836049866505942</v>
      </c>
      <c r="L90" s="284">
        <f t="shared" si="8"/>
        <v>0.8804982260562741</v>
      </c>
    </row>
    <row r="91" spans="1:12" ht="66">
      <c r="A91" s="259" t="s">
        <v>381</v>
      </c>
      <c r="B91" s="260" t="s">
        <v>137</v>
      </c>
      <c r="C91" s="259" t="s">
        <v>2</v>
      </c>
      <c r="D91" s="259" t="s">
        <v>138</v>
      </c>
      <c r="E91" s="261" t="s">
        <v>102</v>
      </c>
      <c r="F91" s="277">
        <f>MC!E449</f>
        <v>119.4</v>
      </c>
      <c r="G91" s="262">
        <f>'COMP. PREÇO UNITÁRIO'!$J$49</f>
        <v>45.93</v>
      </c>
      <c r="H91" s="262">
        <f>'COMP. PREÇO UNITÁRIO'!$J$56</f>
        <v>56.1</v>
      </c>
      <c r="I91" s="262">
        <f t="shared" si="10"/>
        <v>5484.042</v>
      </c>
      <c r="J91" s="262">
        <f>F91*H91</f>
        <v>6698.34</v>
      </c>
      <c r="K91" s="263">
        <v>0.0070360498665059425</v>
      </c>
      <c r="L91" s="284">
        <f t="shared" si="8"/>
        <v>0.7007641658820966</v>
      </c>
    </row>
    <row r="92" spans="1:12" ht="39">
      <c r="A92" s="259" t="s">
        <v>382</v>
      </c>
      <c r="B92" s="260" t="s">
        <v>390</v>
      </c>
      <c r="C92" s="259" t="s">
        <v>101</v>
      </c>
      <c r="D92" s="259" t="s">
        <v>286</v>
      </c>
      <c r="E92" s="261" t="s">
        <v>228</v>
      </c>
      <c r="F92" s="277">
        <f>MC!E457</f>
        <v>113.4</v>
      </c>
      <c r="G92" s="262">
        <f>'COMP. PREÇO UNITÁRIO'!$J$59</f>
        <v>12.4</v>
      </c>
      <c r="H92" s="262">
        <f>'COMP. PREÇO UNITÁRIO'!$J$67</f>
        <v>15.15</v>
      </c>
      <c r="I92" s="262">
        <f t="shared" si="10"/>
        <v>1406.16</v>
      </c>
      <c r="J92" s="262">
        <f>F92*H92</f>
        <v>1718.0100000000002</v>
      </c>
      <c r="K92" s="263">
        <v>0.0018</v>
      </c>
      <c r="L92" s="284">
        <f t="shared" si="8"/>
        <v>0.17973406017417762</v>
      </c>
    </row>
    <row r="93" spans="1:12" ht="12.75">
      <c r="A93" s="264" t="s">
        <v>397</v>
      </c>
      <c r="B93" s="264"/>
      <c r="C93" s="264"/>
      <c r="D93" s="264" t="str">
        <f>RESUMO!D51</f>
        <v>RUA DO RAEL</v>
      </c>
      <c r="E93" s="264"/>
      <c r="F93" s="265"/>
      <c r="G93" s="266"/>
      <c r="H93" s="266"/>
      <c r="I93" s="267">
        <f>I94+I96+I98</f>
        <v>101834.37999999999</v>
      </c>
      <c r="J93" s="267">
        <f>J94+J96+J98</f>
        <v>119700.6</v>
      </c>
      <c r="K93" s="268">
        <f>K94+K96+K98</f>
        <v>0.1252428225288257</v>
      </c>
      <c r="L93" s="284">
        <f t="shared" si="8"/>
        <v>12.522787901866206</v>
      </c>
    </row>
    <row r="94" spans="1:12" ht="12.75">
      <c r="A94" s="256" t="s">
        <v>398</v>
      </c>
      <c r="B94" s="256"/>
      <c r="C94" s="256"/>
      <c r="D94" s="256" t="s">
        <v>250</v>
      </c>
      <c r="E94" s="256"/>
      <c r="F94" s="257"/>
      <c r="G94" s="258"/>
      <c r="H94" s="258"/>
      <c r="I94" s="247">
        <f>I95</f>
        <v>117.60000000000001</v>
      </c>
      <c r="J94" s="247">
        <f>J95</f>
        <v>142.8</v>
      </c>
      <c r="K94" s="248">
        <f>K95</f>
        <v>0.00014282252882569696</v>
      </c>
      <c r="L94" s="284">
        <f t="shared" si="8"/>
        <v>0.014939391384725676</v>
      </c>
    </row>
    <row r="95" spans="1:12" ht="26.25">
      <c r="A95" s="259" t="s">
        <v>383</v>
      </c>
      <c r="B95" s="260" t="s">
        <v>136</v>
      </c>
      <c r="C95" s="259" t="s">
        <v>2</v>
      </c>
      <c r="D95" s="259" t="s">
        <v>139</v>
      </c>
      <c r="E95" s="261" t="s">
        <v>0</v>
      </c>
      <c r="F95" s="277">
        <f>MC!E478</f>
        <v>840</v>
      </c>
      <c r="G95" s="262">
        <f>'COMP. PREÇO UNITÁRIO'!$J$29</f>
        <v>0.14</v>
      </c>
      <c r="H95" s="262">
        <f>'COMP. PREÇO UNITÁRIO'!$J$34</f>
        <v>0.17</v>
      </c>
      <c r="I95" s="262">
        <f aca="true" t="shared" si="11" ref="I95:I100">F95*G95</f>
        <v>117.60000000000001</v>
      </c>
      <c r="J95" s="262">
        <f>F95*H95</f>
        <v>142.8</v>
      </c>
      <c r="K95" s="263">
        <v>0.00014282252882569696</v>
      </c>
      <c r="L95" s="284">
        <f t="shared" si="8"/>
        <v>0.014939391384725676</v>
      </c>
    </row>
    <row r="96" spans="1:12" ht="12.75">
      <c r="A96" s="256" t="s">
        <v>384</v>
      </c>
      <c r="B96" s="256"/>
      <c r="C96" s="256"/>
      <c r="D96" s="256" t="s">
        <v>234</v>
      </c>
      <c r="E96" s="256"/>
      <c r="F96" s="257"/>
      <c r="G96" s="258"/>
      <c r="H96" s="258"/>
      <c r="I96" s="247">
        <f>I97</f>
        <v>85108.79999999999</v>
      </c>
      <c r="J96" s="247">
        <f>J97</f>
        <v>99271.20000000001</v>
      </c>
      <c r="K96" s="248">
        <f>K97</f>
        <v>0.1039</v>
      </c>
      <c r="L96" s="284">
        <f t="shared" si="8"/>
        <v>10.385513375569886</v>
      </c>
    </row>
    <row r="97" spans="1:12" ht="52.5">
      <c r="A97" s="259" t="s">
        <v>385</v>
      </c>
      <c r="B97" s="260" t="s">
        <v>394</v>
      </c>
      <c r="C97" s="259" t="s">
        <v>101</v>
      </c>
      <c r="D97" s="259" t="s">
        <v>251</v>
      </c>
      <c r="E97" s="261" t="s">
        <v>0</v>
      </c>
      <c r="F97" s="277">
        <f>MC!E507</f>
        <v>840</v>
      </c>
      <c r="G97" s="262">
        <f>'COMP. PREÇO UNITÁRIO'!$J$37</f>
        <v>101.32</v>
      </c>
      <c r="H97" s="262">
        <f>'COMP. PREÇO UNITÁRIO'!$J$46</f>
        <v>118.18</v>
      </c>
      <c r="I97" s="262">
        <f t="shared" si="11"/>
        <v>85108.79999999999</v>
      </c>
      <c r="J97" s="262">
        <f>F97*H97</f>
        <v>99271.20000000001</v>
      </c>
      <c r="K97" s="263">
        <v>0.1039</v>
      </c>
      <c r="L97" s="284">
        <f t="shared" si="8"/>
        <v>10.385513375569886</v>
      </c>
    </row>
    <row r="98" spans="1:12" ht="12.75">
      <c r="A98" s="256" t="s">
        <v>386</v>
      </c>
      <c r="B98" s="256"/>
      <c r="C98" s="256"/>
      <c r="D98" s="256" t="s">
        <v>252</v>
      </c>
      <c r="E98" s="256"/>
      <c r="F98" s="257"/>
      <c r="G98" s="258"/>
      <c r="H98" s="258"/>
      <c r="I98" s="247">
        <f>I99+I100</f>
        <v>16607.98</v>
      </c>
      <c r="J98" s="247">
        <f>J99+J100</f>
        <v>20286.6</v>
      </c>
      <c r="K98" s="248">
        <f>K99+K100</f>
        <v>0.0212</v>
      </c>
      <c r="L98" s="284">
        <f t="shared" si="8"/>
        <v>2.1223351349115958</v>
      </c>
    </row>
    <row r="99" spans="1:12" ht="66">
      <c r="A99" s="259" t="s">
        <v>387</v>
      </c>
      <c r="B99" s="260" t="s">
        <v>137</v>
      </c>
      <c r="C99" s="259" t="s">
        <v>2</v>
      </c>
      <c r="D99" s="259" t="s">
        <v>138</v>
      </c>
      <c r="E99" s="261" t="s">
        <v>102</v>
      </c>
      <c r="F99" s="277">
        <f>MC!E494</f>
        <v>286</v>
      </c>
      <c r="G99" s="262">
        <f>'COMP. PREÇO UNITÁRIO'!$J$49</f>
        <v>45.93</v>
      </c>
      <c r="H99" s="262">
        <f>'COMP. PREÇO UNITÁRIO'!$J$56</f>
        <v>56.1</v>
      </c>
      <c r="I99" s="262">
        <f t="shared" si="11"/>
        <v>13135.98</v>
      </c>
      <c r="J99" s="262">
        <f>F99*H99</f>
        <v>16044.6</v>
      </c>
      <c r="K99" s="263">
        <v>0.0168</v>
      </c>
      <c r="L99" s="284">
        <f t="shared" si="8"/>
        <v>1.6785473320123918</v>
      </c>
    </row>
    <row r="100" spans="1:12" ht="39">
      <c r="A100" s="259" t="s">
        <v>388</v>
      </c>
      <c r="B100" s="260" t="s">
        <v>390</v>
      </c>
      <c r="C100" s="259" t="s">
        <v>101</v>
      </c>
      <c r="D100" s="259" t="s">
        <v>286</v>
      </c>
      <c r="E100" s="261" t="s">
        <v>228</v>
      </c>
      <c r="F100" s="277">
        <f>MC!E502</f>
        <v>280</v>
      </c>
      <c r="G100" s="262">
        <f>'COMP. PREÇO UNITÁRIO'!$J$59</f>
        <v>12.4</v>
      </c>
      <c r="H100" s="262">
        <f>'COMP. PREÇO UNITÁRIO'!$J$67</f>
        <v>15.15</v>
      </c>
      <c r="I100" s="262">
        <f t="shared" si="11"/>
        <v>3472</v>
      </c>
      <c r="J100" s="262">
        <f>F100*H100</f>
        <v>4242</v>
      </c>
      <c r="K100" s="263">
        <v>0.0044</v>
      </c>
      <c r="L100" s="284">
        <f t="shared" si="8"/>
        <v>0.4437878028992039</v>
      </c>
    </row>
    <row r="101" spans="1:12" ht="12.75">
      <c r="A101" s="264" t="s">
        <v>416</v>
      </c>
      <c r="B101" s="264"/>
      <c r="C101" s="264"/>
      <c r="D101" s="264" t="str">
        <f>RESUMO!D55</f>
        <v>RUA DO ANTÔNIO</v>
      </c>
      <c r="E101" s="264"/>
      <c r="F101" s="265"/>
      <c r="G101" s="266"/>
      <c r="H101" s="266"/>
      <c r="I101" s="267">
        <f>I102+I104+I106</f>
        <v>57293.592000000004</v>
      </c>
      <c r="J101" s="267">
        <f>J102+J104+J106</f>
        <v>67350.96</v>
      </c>
      <c r="K101" s="268">
        <f>K102+K104+K106</f>
        <v>0.0704801826480109</v>
      </c>
      <c r="L101" s="284">
        <f t="shared" si="8"/>
        <v>7.046094898998626</v>
      </c>
    </row>
    <row r="102" spans="1:12" ht="12.75">
      <c r="A102" s="256" t="s">
        <v>417</v>
      </c>
      <c r="B102" s="256"/>
      <c r="C102" s="256"/>
      <c r="D102" s="256" t="s">
        <v>250</v>
      </c>
      <c r="E102" s="256"/>
      <c r="F102" s="257"/>
      <c r="G102" s="258"/>
      <c r="H102" s="258"/>
      <c r="I102" s="247">
        <f>I103</f>
        <v>66.024</v>
      </c>
      <c r="J102" s="247">
        <f>J103</f>
        <v>80.172</v>
      </c>
      <c r="K102" s="248">
        <f>K103</f>
        <v>8.018264801089723E-05</v>
      </c>
      <c r="L102" s="284">
        <f t="shared" si="8"/>
        <v>0.008387401163138844</v>
      </c>
    </row>
    <row r="103" spans="1:12" ht="26.25">
      <c r="A103" s="259" t="s">
        <v>420</v>
      </c>
      <c r="B103" s="260" t="s">
        <v>136</v>
      </c>
      <c r="C103" s="259" t="s">
        <v>2</v>
      </c>
      <c r="D103" s="259" t="s">
        <v>139</v>
      </c>
      <c r="E103" s="261" t="s">
        <v>0</v>
      </c>
      <c r="F103" s="277">
        <f>MC!E523</f>
        <v>471.59999999999997</v>
      </c>
      <c r="G103" s="262">
        <f>'COMP. PREÇO UNITÁRIO'!$J$29</f>
        <v>0.14</v>
      </c>
      <c r="H103" s="262">
        <f>'COMP. PREÇO UNITÁRIO'!$J$34</f>
        <v>0.17</v>
      </c>
      <c r="I103" s="262">
        <f aca="true" t="shared" si="12" ref="I103:I108">F103*G103</f>
        <v>66.024</v>
      </c>
      <c r="J103" s="262">
        <f>F103*H103</f>
        <v>80.172</v>
      </c>
      <c r="K103" s="263">
        <v>8.018264801089723E-05</v>
      </c>
      <c r="L103" s="284">
        <f t="shared" si="8"/>
        <v>0.008387401163138844</v>
      </c>
    </row>
    <row r="104" spans="1:12" ht="12.75">
      <c r="A104" s="256" t="s">
        <v>418</v>
      </c>
      <c r="B104" s="256"/>
      <c r="C104" s="256"/>
      <c r="D104" s="256" t="s">
        <v>234</v>
      </c>
      <c r="E104" s="256"/>
      <c r="F104" s="257"/>
      <c r="G104" s="258"/>
      <c r="H104" s="258"/>
      <c r="I104" s="247">
        <f>I105</f>
        <v>47782.512</v>
      </c>
      <c r="J104" s="247">
        <f>J105</f>
        <v>55733.68800000001</v>
      </c>
      <c r="K104" s="248">
        <f>K105</f>
        <v>0.0583</v>
      </c>
      <c r="L104" s="284">
        <f t="shared" si="8"/>
        <v>5.830723937998522</v>
      </c>
    </row>
    <row r="105" spans="1:12" ht="52.5">
      <c r="A105" s="259" t="s">
        <v>421</v>
      </c>
      <c r="B105" s="260" t="s">
        <v>394</v>
      </c>
      <c r="C105" s="259" t="s">
        <v>101</v>
      </c>
      <c r="D105" s="259" t="s">
        <v>251</v>
      </c>
      <c r="E105" s="261" t="s">
        <v>0</v>
      </c>
      <c r="F105" s="277">
        <f>MC!E552</f>
        <v>471.6</v>
      </c>
      <c r="G105" s="262">
        <f>'COMP. PREÇO UNITÁRIO'!$J$37</f>
        <v>101.32</v>
      </c>
      <c r="H105" s="262">
        <f>'COMP. PREÇO UNITÁRIO'!$J$46</f>
        <v>118.18</v>
      </c>
      <c r="I105" s="262">
        <f t="shared" si="12"/>
        <v>47782.512</v>
      </c>
      <c r="J105" s="262">
        <f>F105*H105</f>
        <v>55733.68800000001</v>
      </c>
      <c r="K105" s="263">
        <v>0.0583</v>
      </c>
      <c r="L105" s="284">
        <f t="shared" si="8"/>
        <v>5.830723937998522</v>
      </c>
    </row>
    <row r="106" spans="1:12" ht="12.75">
      <c r="A106" s="256" t="s">
        <v>419</v>
      </c>
      <c r="B106" s="256"/>
      <c r="C106" s="256"/>
      <c r="D106" s="256" t="s">
        <v>252</v>
      </c>
      <c r="E106" s="256"/>
      <c r="F106" s="257"/>
      <c r="G106" s="258"/>
      <c r="H106" s="258"/>
      <c r="I106" s="247">
        <f>I107+I108</f>
        <v>9445.056</v>
      </c>
      <c r="J106" s="247">
        <f>J107+J108</f>
        <v>11537.1</v>
      </c>
      <c r="K106" s="248">
        <f>K107+K108</f>
        <v>0.0121</v>
      </c>
      <c r="L106" s="284">
        <f t="shared" si="8"/>
        <v>1.206983559836965</v>
      </c>
    </row>
    <row r="107" spans="1:12" ht="66">
      <c r="A107" s="259" t="s">
        <v>422</v>
      </c>
      <c r="B107" s="260" t="s">
        <v>137</v>
      </c>
      <c r="C107" s="259" t="s">
        <v>2</v>
      </c>
      <c r="D107" s="259" t="s">
        <v>138</v>
      </c>
      <c r="E107" s="261" t="s">
        <v>102</v>
      </c>
      <c r="F107" s="277">
        <f>MC!E539</f>
        <v>163.2</v>
      </c>
      <c r="G107" s="262">
        <f>'COMP. PREÇO UNITÁRIO'!$J$49</f>
        <v>45.93</v>
      </c>
      <c r="H107" s="262">
        <f>'COMP. PREÇO UNITÁRIO'!$J$56</f>
        <v>56.1</v>
      </c>
      <c r="I107" s="262">
        <f t="shared" si="12"/>
        <v>7495.776</v>
      </c>
      <c r="J107" s="262">
        <f>F107*H107</f>
        <v>9155.52</v>
      </c>
      <c r="K107" s="263">
        <v>0.0096</v>
      </c>
      <c r="L107" s="284">
        <f t="shared" si="8"/>
        <v>0.9578284076378405</v>
      </c>
    </row>
    <row r="108" spans="1:12" ht="39">
      <c r="A108" s="259" t="s">
        <v>423</v>
      </c>
      <c r="B108" s="260" t="s">
        <v>390</v>
      </c>
      <c r="C108" s="259" t="s">
        <v>101</v>
      </c>
      <c r="D108" s="259" t="s">
        <v>286</v>
      </c>
      <c r="E108" s="261" t="s">
        <v>228</v>
      </c>
      <c r="F108" s="277">
        <f>MC!E547</f>
        <v>157.2</v>
      </c>
      <c r="G108" s="262">
        <f>'COMP. PREÇO UNITÁRIO'!$J$59</f>
        <v>12.4</v>
      </c>
      <c r="H108" s="262">
        <f>'COMP. PREÇO UNITÁRIO'!$J$67</f>
        <v>15.15</v>
      </c>
      <c r="I108" s="262">
        <f t="shared" si="12"/>
        <v>1949.28</v>
      </c>
      <c r="J108" s="262">
        <f>F108*H108</f>
        <v>2381.58</v>
      </c>
      <c r="K108" s="263">
        <v>0.0025</v>
      </c>
      <c r="L108" s="284">
        <f t="shared" si="8"/>
        <v>0.24915515219912449</v>
      </c>
    </row>
    <row r="109" spans="1:11" ht="12.75">
      <c r="A109" s="223"/>
      <c r="B109" s="223"/>
      <c r="C109" s="223"/>
      <c r="D109" s="223"/>
      <c r="E109" s="223"/>
      <c r="F109" s="223"/>
      <c r="G109" s="224"/>
      <c r="H109" s="224"/>
      <c r="I109" s="224"/>
      <c r="J109" s="224"/>
      <c r="K109" s="223"/>
    </row>
    <row r="110" spans="1:14" ht="12.75">
      <c r="A110" s="274"/>
      <c r="B110" s="274"/>
      <c r="C110" s="274"/>
      <c r="D110" s="226"/>
      <c r="E110" s="225"/>
      <c r="F110" s="294" t="s">
        <v>84</v>
      </c>
      <c r="G110" s="295"/>
      <c r="H110" s="296">
        <f>I9+I11+I13+I21+I29+I37+I45+I53+I61+I69+I77+I85+I93+I101</f>
        <v>812353.2811999999</v>
      </c>
      <c r="I110" s="296"/>
      <c r="J110" s="296"/>
      <c r="K110" s="296"/>
      <c r="N110" s="270"/>
    </row>
    <row r="111" spans="1:14" ht="12.75">
      <c r="A111" s="274"/>
      <c r="B111" s="274"/>
      <c r="C111" s="274"/>
      <c r="D111" s="226"/>
      <c r="E111" s="225"/>
      <c r="F111" s="294" t="s">
        <v>85</v>
      </c>
      <c r="G111" s="295"/>
      <c r="H111" s="296">
        <f>H112-H110</f>
        <v>143508.95122000016</v>
      </c>
      <c r="I111" s="296"/>
      <c r="J111" s="296"/>
      <c r="K111" s="296"/>
      <c r="N111" s="270"/>
    </row>
    <row r="112" spans="1:14" ht="12.75">
      <c r="A112" s="274"/>
      <c r="B112" s="274"/>
      <c r="C112" s="274"/>
      <c r="D112" s="226"/>
      <c r="E112" s="225"/>
      <c r="F112" s="294" t="s">
        <v>86</v>
      </c>
      <c r="G112" s="295"/>
      <c r="H112" s="296">
        <f>J9+J11+J13+J21+J29+J37+J45+J53+J61+J69+J77+J85+J93+J101</f>
        <v>955862.23242</v>
      </c>
      <c r="I112" s="296"/>
      <c r="J112" s="296"/>
      <c r="K112" s="296"/>
      <c r="N112" s="270"/>
    </row>
    <row r="113" spans="1:11" ht="12.75">
      <c r="A113" s="271"/>
      <c r="B113" s="271"/>
      <c r="C113" s="271"/>
      <c r="D113" s="271"/>
      <c r="E113" s="271"/>
      <c r="F113" s="272"/>
      <c r="G113" s="273"/>
      <c r="H113" s="273"/>
      <c r="I113" s="273"/>
      <c r="J113" s="273"/>
      <c r="K113" s="271"/>
    </row>
    <row r="114" spans="1:11" ht="12.75">
      <c r="A114" s="271"/>
      <c r="B114" s="271"/>
      <c r="C114" s="271"/>
      <c r="D114" s="271"/>
      <c r="E114" s="271"/>
      <c r="F114" s="272"/>
      <c r="G114" s="273"/>
      <c r="H114" s="273"/>
      <c r="I114" s="273"/>
      <c r="J114" s="273"/>
      <c r="K114" s="271"/>
    </row>
    <row r="115" spans="1:11" ht="12.75">
      <c r="A115" s="271"/>
      <c r="B115" s="271"/>
      <c r="C115" s="271"/>
      <c r="D115" s="271"/>
      <c r="E115" s="271"/>
      <c r="F115" s="272"/>
      <c r="G115" s="273"/>
      <c r="H115" s="273"/>
      <c r="I115" s="273"/>
      <c r="J115" s="273"/>
      <c r="K115" s="271"/>
    </row>
    <row r="116" spans="1:11" ht="12.75">
      <c r="A116" s="271"/>
      <c r="B116" s="271"/>
      <c r="C116" s="271"/>
      <c r="D116" s="271"/>
      <c r="E116" s="271"/>
      <c r="F116" s="272"/>
      <c r="G116" s="273"/>
      <c r="H116" s="273"/>
      <c r="I116" s="273"/>
      <c r="J116" s="273"/>
      <c r="K116" s="285">
        <f>K9+K11+K13+K21+K29+K37+K45+K53+K61+K69+K77+K85+K93+K101</f>
        <v>0.999998743811849</v>
      </c>
    </row>
    <row r="117" spans="1:11" ht="12.75">
      <c r="A117" s="271"/>
      <c r="B117" s="271"/>
      <c r="C117" s="271"/>
      <c r="D117" s="271"/>
      <c r="E117" s="271"/>
      <c r="F117" s="272"/>
      <c r="G117" s="273"/>
      <c r="H117" s="273"/>
      <c r="I117" s="273"/>
      <c r="J117" s="273"/>
      <c r="K117" s="271"/>
    </row>
    <row r="118" spans="1:11" ht="12.75">
      <c r="A118" s="271"/>
      <c r="B118" s="271"/>
      <c r="C118" s="271"/>
      <c r="D118" s="271"/>
      <c r="E118" s="271"/>
      <c r="F118" s="272"/>
      <c r="G118" s="273"/>
      <c r="H118" s="273"/>
      <c r="I118" s="273"/>
      <c r="J118" s="273"/>
      <c r="K118" s="271"/>
    </row>
    <row r="119" spans="1:11" ht="12.75">
      <c r="A119" s="271"/>
      <c r="B119" s="271"/>
      <c r="C119" s="271"/>
      <c r="D119" s="271"/>
      <c r="E119" s="271"/>
      <c r="F119" s="272"/>
      <c r="G119" s="273"/>
      <c r="H119" s="273"/>
      <c r="I119" s="273"/>
      <c r="J119" s="273"/>
      <c r="K119" s="271"/>
    </row>
    <row r="120" spans="1:11" ht="12.75">
      <c r="A120" s="271"/>
      <c r="B120" s="271"/>
      <c r="C120" s="271"/>
      <c r="D120" s="271"/>
      <c r="E120" s="271"/>
      <c r="F120" s="272"/>
      <c r="G120" s="273"/>
      <c r="H120" s="273"/>
      <c r="I120" s="273"/>
      <c r="J120" s="273"/>
      <c r="K120" s="271"/>
    </row>
    <row r="121" spans="1:11" ht="12.75">
      <c r="A121" s="271"/>
      <c r="B121" s="271"/>
      <c r="C121" s="271"/>
      <c r="D121" s="271"/>
      <c r="E121" s="271"/>
      <c r="F121" s="272"/>
      <c r="G121" s="273"/>
      <c r="H121" s="273"/>
      <c r="I121" s="273"/>
      <c r="J121" s="273"/>
      <c r="K121" s="271"/>
    </row>
    <row r="122" spans="1:11" ht="12.75">
      <c r="A122" s="271"/>
      <c r="B122" s="271"/>
      <c r="C122" s="271"/>
      <c r="D122" s="271"/>
      <c r="E122" s="271"/>
      <c r="F122" s="272"/>
      <c r="G122" s="273"/>
      <c r="H122" s="273"/>
      <c r="I122" s="273"/>
      <c r="J122" s="273"/>
      <c r="K122" s="271"/>
    </row>
    <row r="123" spans="1:11" ht="12.75">
      <c r="A123" s="271"/>
      <c r="B123" s="271"/>
      <c r="C123" s="271"/>
      <c r="D123" s="271"/>
      <c r="E123" s="271"/>
      <c r="F123" s="272"/>
      <c r="G123" s="273"/>
      <c r="H123" s="273"/>
      <c r="I123" s="273"/>
      <c r="J123" s="273"/>
      <c r="K123" s="271"/>
    </row>
    <row r="124" spans="1:11" ht="12.75">
      <c r="A124" s="271"/>
      <c r="B124" s="271"/>
      <c r="C124" s="271"/>
      <c r="D124" s="271"/>
      <c r="E124" s="271"/>
      <c r="F124" s="272"/>
      <c r="G124" s="273"/>
      <c r="H124" s="273"/>
      <c r="I124" s="273"/>
      <c r="J124" s="273"/>
      <c r="K124" s="271"/>
    </row>
    <row r="125" spans="1:11" ht="12.75">
      <c r="A125" s="271"/>
      <c r="B125" s="271"/>
      <c r="C125" s="271"/>
      <c r="D125" s="271"/>
      <c r="E125" s="271"/>
      <c r="F125" s="272"/>
      <c r="G125" s="273"/>
      <c r="H125" s="273"/>
      <c r="I125" s="273"/>
      <c r="J125" s="273"/>
      <c r="K125" s="271"/>
    </row>
    <row r="126" spans="1:11" ht="12.75">
      <c r="A126" s="271"/>
      <c r="B126" s="271"/>
      <c r="C126" s="271"/>
      <c r="D126" s="271"/>
      <c r="E126" s="271"/>
      <c r="F126" s="272"/>
      <c r="G126" s="273"/>
      <c r="H126" s="273"/>
      <c r="I126" s="273"/>
      <c r="J126" s="273"/>
      <c r="K126" s="271"/>
    </row>
    <row r="127" spans="1:11" ht="12.75">
      <c r="A127" s="271"/>
      <c r="B127" s="271"/>
      <c r="C127" s="271"/>
      <c r="D127" s="271"/>
      <c r="E127" s="271"/>
      <c r="F127" s="272"/>
      <c r="G127" s="273"/>
      <c r="H127" s="273"/>
      <c r="I127" s="273"/>
      <c r="J127" s="273"/>
      <c r="K127" s="271"/>
    </row>
    <row r="128" spans="1:11" ht="12.75">
      <c r="A128" s="271"/>
      <c r="B128" s="271"/>
      <c r="C128" s="271"/>
      <c r="D128" s="271"/>
      <c r="E128" s="271"/>
      <c r="F128" s="272"/>
      <c r="G128" s="273"/>
      <c r="H128" s="273"/>
      <c r="I128" s="273"/>
      <c r="J128" s="273"/>
      <c r="K128" s="271"/>
    </row>
    <row r="129" spans="1:11" ht="12.75">
      <c r="A129" s="271"/>
      <c r="B129" s="271"/>
      <c r="C129" s="271"/>
      <c r="D129" s="271"/>
      <c r="E129" s="271"/>
      <c r="F129" s="272"/>
      <c r="G129" s="273"/>
      <c r="H129" s="273"/>
      <c r="I129" s="273"/>
      <c r="J129" s="273"/>
      <c r="K129" s="271"/>
    </row>
    <row r="130" spans="1:11" ht="12.75">
      <c r="A130" s="271"/>
      <c r="B130" s="271"/>
      <c r="C130" s="271"/>
      <c r="D130" s="271"/>
      <c r="E130" s="271"/>
      <c r="F130" s="272"/>
      <c r="G130" s="273"/>
      <c r="H130" s="273"/>
      <c r="I130" s="273"/>
      <c r="J130" s="273"/>
      <c r="K130" s="271"/>
    </row>
    <row r="131" spans="1:11" ht="12.75">
      <c r="A131" s="271"/>
      <c r="B131" s="271"/>
      <c r="C131" s="271"/>
      <c r="D131" s="271"/>
      <c r="E131" s="271"/>
      <c r="F131" s="272"/>
      <c r="G131" s="273"/>
      <c r="H131" s="273"/>
      <c r="I131" s="273"/>
      <c r="J131" s="273"/>
      <c r="K131" s="271"/>
    </row>
  </sheetData>
  <sheetProtection/>
  <mergeCells count="11">
    <mergeCell ref="A3:K3"/>
    <mergeCell ref="A4:K4"/>
    <mergeCell ref="A5:K5"/>
    <mergeCell ref="A7:K7"/>
    <mergeCell ref="A6:K6"/>
    <mergeCell ref="F112:G112"/>
    <mergeCell ref="H112:K112"/>
    <mergeCell ref="F110:G110"/>
    <mergeCell ref="H110:K110"/>
    <mergeCell ref="F111:G111"/>
    <mergeCell ref="H111:K111"/>
  </mergeCells>
  <printOptions horizontalCentered="1"/>
  <pageMargins left="0.4724409448818898" right="0.3937007874015748" top="1.51125" bottom="0.7874015748031497" header="0" footer="0"/>
  <pageSetup fitToHeight="0" fitToWidth="1" horizontalDpi="600" verticalDpi="600" orientation="portrait" paperSize="9" scale="57" r:id="rId2"/>
  <headerFooter alignWithMargins="0">
    <oddHeader>&amp;C
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27"/>
  <sheetViews>
    <sheetView view="pageBreakPreview" zoomScaleNormal="75" zoomScaleSheetLayoutView="100" workbookViewId="0" topLeftCell="A1">
      <selection activeCell="F29" sqref="F29"/>
    </sheetView>
  </sheetViews>
  <sheetFormatPr defaultColWidth="9.140625" defaultRowHeight="12.75"/>
  <cols>
    <col min="1" max="1" width="7.28125" style="202" customWidth="1"/>
    <col min="2" max="2" width="68.7109375" style="202" customWidth="1"/>
    <col min="3" max="3" width="13.28125" style="204" customWidth="1"/>
    <col min="4" max="6" width="16.28125" style="202" customWidth="1"/>
    <col min="8" max="8" width="13.140625" style="0" bestFit="1" customWidth="1"/>
  </cols>
  <sheetData>
    <row r="3" spans="1:6" ht="12.75">
      <c r="A3" s="298" t="str">
        <f>RESUMO!A3</f>
        <v>MUNICÍPIO: CAPITÃO GERVÁSIO OLIVEIRA  - PI</v>
      </c>
      <c r="B3" s="298"/>
      <c r="C3" s="298"/>
      <c r="D3" s="298"/>
      <c r="E3" s="298"/>
      <c r="F3" s="298"/>
    </row>
    <row r="4" spans="1:6" ht="34.5" customHeight="1">
      <c r="A4" s="319" t="str">
        <f>RESUMO!A4</f>
        <v>OBRA: EXECUÇÃO DE PAVIMENTAÇÃO E PARALELEPÍPEDO NO MUNICÍPIO DE CAPITÃO GERVÁSIO OLIVEIRA COM ÁREA TOTAL DE 6.523,80 m²</v>
      </c>
      <c r="B4" s="319"/>
      <c r="C4" s="319"/>
      <c r="D4" s="319"/>
      <c r="E4" s="319"/>
      <c r="F4" s="319"/>
    </row>
    <row r="5" spans="1:6" ht="17.25" customHeight="1">
      <c r="A5" s="321" t="str">
        <f>RESUMO!A5</f>
        <v>BDI: 22,14% - SEM DESONERAÇÃO - BDI DIFERENCIADO: 11,10% - ENCARGOS SOCIAIS: 114,54% HORISTA - 71,62% MENSALISTA</v>
      </c>
      <c r="B5" s="321"/>
      <c r="C5" s="321"/>
      <c r="D5" s="321"/>
      <c r="E5" s="321"/>
      <c r="F5" s="321"/>
    </row>
    <row r="6" spans="1:6" ht="17.25" customHeight="1">
      <c r="A6" s="321" t="str">
        <f>RESUMO!A6</f>
        <v>FONTES: SINAPI - 12/2023 - Piauí - ORSE - 12/2023 - Sergipe</v>
      </c>
      <c r="B6" s="321"/>
      <c r="C6" s="321"/>
      <c r="D6" s="321"/>
      <c r="E6" s="321"/>
      <c r="F6" s="321"/>
    </row>
    <row r="7" spans="1:10" ht="30.75" customHeight="1">
      <c r="A7" s="320" t="s">
        <v>87</v>
      </c>
      <c r="B7" s="320"/>
      <c r="C7" s="320"/>
      <c r="D7" s="320"/>
      <c r="E7" s="320"/>
      <c r="F7" s="320"/>
      <c r="G7" s="96"/>
      <c r="H7" s="96"/>
      <c r="I7" s="96"/>
      <c r="J7" s="96"/>
    </row>
    <row r="8" spans="1:6" s="202" customFormat="1" ht="27">
      <c r="A8" s="218" t="s">
        <v>80</v>
      </c>
      <c r="B8" s="218" t="s">
        <v>81</v>
      </c>
      <c r="C8" s="218" t="s">
        <v>88</v>
      </c>
      <c r="D8" s="218" t="s">
        <v>89</v>
      </c>
      <c r="E8" s="218" t="s">
        <v>90</v>
      </c>
      <c r="F8" s="218" t="s">
        <v>91</v>
      </c>
    </row>
    <row r="9" spans="1:6" s="202" customFormat="1" ht="27" thickBot="1">
      <c r="A9" s="219" t="s">
        <v>83</v>
      </c>
      <c r="B9" s="219" t="s">
        <v>223</v>
      </c>
      <c r="C9" s="220" t="s">
        <v>367</v>
      </c>
      <c r="D9" s="238" t="s">
        <v>367</v>
      </c>
      <c r="E9" s="220" t="s">
        <v>368</v>
      </c>
      <c r="F9" s="220" t="s">
        <v>368</v>
      </c>
    </row>
    <row r="10" spans="1:6" s="202" customFormat="1" ht="27" thickBot="1" thickTop="1">
      <c r="A10" s="243" t="s">
        <v>100</v>
      </c>
      <c r="B10" s="243" t="s">
        <v>332</v>
      </c>
      <c r="C10" s="221" t="s">
        <v>367</v>
      </c>
      <c r="D10" s="239" t="s">
        <v>367</v>
      </c>
      <c r="E10" s="221" t="s">
        <v>368</v>
      </c>
      <c r="F10" s="221" t="s">
        <v>368</v>
      </c>
    </row>
    <row r="11" spans="1:6" s="202" customFormat="1" ht="27" thickBot="1" thickTop="1">
      <c r="A11" s="219" t="s">
        <v>133</v>
      </c>
      <c r="B11" s="219" t="s">
        <v>131</v>
      </c>
      <c r="C11" s="220" t="s">
        <v>432</v>
      </c>
      <c r="D11" s="239" t="s">
        <v>433</v>
      </c>
      <c r="E11" s="239" t="s">
        <v>433</v>
      </c>
      <c r="F11" s="239" t="s">
        <v>434</v>
      </c>
    </row>
    <row r="12" spans="1:6" s="202" customFormat="1" ht="27" thickBot="1" thickTop="1">
      <c r="A12" s="219" t="s">
        <v>134</v>
      </c>
      <c r="B12" s="219" t="str">
        <f>RESUMO!D11</f>
        <v>RUA DA DILMA</v>
      </c>
      <c r="C12" s="220" t="s">
        <v>435</v>
      </c>
      <c r="D12" s="239" t="s">
        <v>435</v>
      </c>
      <c r="E12" s="220" t="s">
        <v>368</v>
      </c>
      <c r="F12" s="220" t="s">
        <v>368</v>
      </c>
    </row>
    <row r="13" spans="1:6" s="202" customFormat="1" ht="27" thickBot="1" thickTop="1">
      <c r="A13" s="219" t="s">
        <v>248</v>
      </c>
      <c r="B13" s="219" t="str">
        <f>RESUMO!D15</f>
        <v>RUA DO DENTINHO</v>
      </c>
      <c r="C13" s="220" t="s">
        <v>436</v>
      </c>
      <c r="D13" s="239" t="s">
        <v>436</v>
      </c>
      <c r="E13" s="220" t="s">
        <v>368</v>
      </c>
      <c r="F13" s="220" t="s">
        <v>368</v>
      </c>
    </row>
    <row r="14" spans="1:6" s="202" customFormat="1" ht="27" thickBot="1" thickTop="1">
      <c r="A14" s="219" t="s">
        <v>292</v>
      </c>
      <c r="B14" s="219" t="str">
        <f>RESUMO!D19</f>
        <v>RUA DA CLEIDE</v>
      </c>
      <c r="C14" s="220" t="s">
        <v>437</v>
      </c>
      <c r="D14" s="239" t="s">
        <v>437</v>
      </c>
      <c r="E14" s="220" t="s">
        <v>368</v>
      </c>
      <c r="F14" s="220" t="s">
        <v>368</v>
      </c>
    </row>
    <row r="15" spans="1:6" s="202" customFormat="1" ht="27" thickBot="1" thickTop="1">
      <c r="A15" s="219" t="s">
        <v>312</v>
      </c>
      <c r="B15" s="219" t="str">
        <f>RESUMO!D23</f>
        <v>RUA DO BATISTA</v>
      </c>
      <c r="C15" s="220" t="s">
        <v>438</v>
      </c>
      <c r="D15" s="239" t="s">
        <v>438</v>
      </c>
      <c r="E15" s="220" t="s">
        <v>368</v>
      </c>
      <c r="F15" s="220" t="s">
        <v>368</v>
      </c>
    </row>
    <row r="16" spans="1:6" s="202" customFormat="1" ht="27" thickBot="1" thickTop="1">
      <c r="A16" s="219" t="s">
        <v>316</v>
      </c>
      <c r="B16" s="219" t="str">
        <f>RESUMO!D27</f>
        <v>RUA DO NEGUINHO</v>
      </c>
      <c r="C16" s="220" t="s">
        <v>439</v>
      </c>
      <c r="D16" s="239" t="s">
        <v>440</v>
      </c>
      <c r="E16" s="239" t="s">
        <v>441</v>
      </c>
      <c r="F16" s="220" t="s">
        <v>368</v>
      </c>
    </row>
    <row r="17" spans="1:6" s="202" customFormat="1" ht="27" thickBot="1" thickTop="1">
      <c r="A17" s="219" t="s">
        <v>320</v>
      </c>
      <c r="B17" s="219" t="str">
        <f>RESUMO!D31</f>
        <v>RUA DO JONAS</v>
      </c>
      <c r="C17" s="220" t="s">
        <v>442</v>
      </c>
      <c r="D17" s="220" t="s">
        <v>368</v>
      </c>
      <c r="E17" s="239" t="s">
        <v>444</v>
      </c>
      <c r="F17" s="239" t="s">
        <v>445</v>
      </c>
    </row>
    <row r="18" spans="1:6" s="202" customFormat="1" ht="27" thickBot="1" thickTop="1">
      <c r="A18" s="219" t="s">
        <v>324</v>
      </c>
      <c r="B18" s="219" t="str">
        <f>RESUMO!D35</f>
        <v>RUA DO MACIEL</v>
      </c>
      <c r="C18" s="220" t="s">
        <v>443</v>
      </c>
      <c r="D18" s="220" t="s">
        <v>368</v>
      </c>
      <c r="E18" s="239" t="s">
        <v>443</v>
      </c>
      <c r="F18" s="220" t="s">
        <v>368</v>
      </c>
    </row>
    <row r="19" spans="1:6" s="202" customFormat="1" ht="27" thickBot="1" thickTop="1">
      <c r="A19" s="219" t="s">
        <v>328</v>
      </c>
      <c r="B19" s="219" t="str">
        <f>RESUMO!D39</f>
        <v>RUA DO PARQUE DE EXPOSIÇÃO</v>
      </c>
      <c r="C19" s="220" t="s">
        <v>426</v>
      </c>
      <c r="D19" s="220" t="s">
        <v>368</v>
      </c>
      <c r="E19" s="239" t="s">
        <v>427</v>
      </c>
      <c r="F19" s="239" t="s">
        <v>428</v>
      </c>
    </row>
    <row r="20" spans="1:6" s="202" customFormat="1" ht="27" thickBot="1" thickTop="1">
      <c r="A20" s="219" t="s">
        <v>395</v>
      </c>
      <c r="B20" s="219" t="str">
        <f>RESUMO!D43</f>
        <v>RUA DA UBS</v>
      </c>
      <c r="C20" s="220" t="s">
        <v>446</v>
      </c>
      <c r="D20" s="220" t="s">
        <v>368</v>
      </c>
      <c r="E20" s="239" t="s">
        <v>447</v>
      </c>
      <c r="F20" s="239" t="s">
        <v>448</v>
      </c>
    </row>
    <row r="21" spans="1:6" s="202" customFormat="1" ht="27" thickBot="1" thickTop="1">
      <c r="A21" s="219" t="s">
        <v>396</v>
      </c>
      <c r="B21" s="219" t="str">
        <f>RESUMO!D47</f>
        <v>RUA DO CAMPO</v>
      </c>
      <c r="C21" s="220" t="s">
        <v>449</v>
      </c>
      <c r="D21" s="220" t="s">
        <v>368</v>
      </c>
      <c r="E21" s="220" t="s">
        <v>368</v>
      </c>
      <c r="F21" s="239" t="s">
        <v>449</v>
      </c>
    </row>
    <row r="22" spans="1:6" s="202" customFormat="1" ht="27" thickBot="1" thickTop="1">
      <c r="A22" s="219" t="s">
        <v>397</v>
      </c>
      <c r="B22" s="219" t="str">
        <f>RESUMO!D51</f>
        <v>RUA DO RAEL</v>
      </c>
      <c r="C22" s="220" t="s">
        <v>450</v>
      </c>
      <c r="D22" s="220" t="s">
        <v>368</v>
      </c>
      <c r="E22" s="239" t="s">
        <v>451</v>
      </c>
      <c r="F22" s="239" t="s">
        <v>452</v>
      </c>
    </row>
    <row r="23" spans="1:6" s="202" customFormat="1" ht="27" thickBot="1" thickTop="1">
      <c r="A23" s="219" t="s">
        <v>416</v>
      </c>
      <c r="B23" s="219" t="str">
        <f>RESUMO!D55</f>
        <v>RUA DO ANTÔNIO</v>
      </c>
      <c r="C23" s="220" t="s">
        <v>453</v>
      </c>
      <c r="D23" s="220" t="s">
        <v>368</v>
      </c>
      <c r="E23" s="220"/>
      <c r="F23" s="239" t="s">
        <v>453</v>
      </c>
    </row>
    <row r="24" spans="1:6" s="202" customFormat="1" ht="13.5" thickTop="1">
      <c r="A24" s="318" t="s">
        <v>92</v>
      </c>
      <c r="B24" s="318"/>
      <c r="C24" s="240"/>
      <c r="D24" s="290">
        <f>(D25/$F$27)</f>
        <v>0.3232545238240034</v>
      </c>
      <c r="E24" s="290">
        <f>(E25/$F$27)</f>
        <v>0.34699169983942146</v>
      </c>
      <c r="F24" s="290">
        <f>(F25/$F$27)</f>
        <v>0.3297537763365752</v>
      </c>
    </row>
    <row r="25" spans="1:6" s="202" customFormat="1" ht="12.75">
      <c r="A25" s="318" t="s">
        <v>93</v>
      </c>
      <c r="B25" s="318"/>
      <c r="C25" s="240"/>
      <c r="D25" s="289">
        <v>308986.79</v>
      </c>
      <c r="E25" s="289">
        <v>331676.26</v>
      </c>
      <c r="F25" s="289">
        <v>315199.18</v>
      </c>
    </row>
    <row r="26" spans="1:6" s="202" customFormat="1" ht="12.75">
      <c r="A26" s="318" t="s">
        <v>94</v>
      </c>
      <c r="B26" s="318"/>
      <c r="C26" s="240"/>
      <c r="D26" s="290">
        <f>D24</f>
        <v>0.3232545238240034</v>
      </c>
      <c r="E26" s="291">
        <f>D26+E24</f>
        <v>0.6702462236634248</v>
      </c>
      <c r="F26" s="291">
        <f>E26+F24</f>
        <v>1</v>
      </c>
    </row>
    <row r="27" spans="1:6" s="202" customFormat="1" ht="12.75">
      <c r="A27" s="318" t="s">
        <v>95</v>
      </c>
      <c r="B27" s="318"/>
      <c r="C27" s="240"/>
      <c r="D27" s="289">
        <f>D25</f>
        <v>308986.79</v>
      </c>
      <c r="E27" s="289">
        <f>D27+E25</f>
        <v>640663.05</v>
      </c>
      <c r="F27" s="289">
        <f>E27+F25</f>
        <v>955862.23</v>
      </c>
    </row>
  </sheetData>
  <sheetProtection/>
  <mergeCells count="9">
    <mergeCell ref="A27:B27"/>
    <mergeCell ref="A24:B24"/>
    <mergeCell ref="A25:B25"/>
    <mergeCell ref="A26:B26"/>
    <mergeCell ref="A4:F4"/>
    <mergeCell ref="A3:F3"/>
    <mergeCell ref="A7:F7"/>
    <mergeCell ref="A6:F6"/>
    <mergeCell ref="A5:F5"/>
  </mergeCells>
  <printOptions horizontalCentered="1"/>
  <pageMargins left="0.4724409448818898" right="0.3937007874015748" top="1.8207291666666667" bottom="0.7874015748031497" header="0" footer="0"/>
  <pageSetup fitToHeight="0" fitToWidth="1" horizontalDpi="600" verticalDpi="600" orientation="portrait" paperSize="9" scale="69" r:id="rId2"/>
  <headerFooter alignWithMargins="0">
    <oddHeader>&amp;C
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557"/>
  <sheetViews>
    <sheetView tabSelected="1" view="pageBreakPreview" zoomScaleSheetLayoutView="100" workbookViewId="0" topLeftCell="A529">
      <selection activeCell="G558" sqref="G558"/>
    </sheetView>
  </sheetViews>
  <sheetFormatPr defaultColWidth="9.140625" defaultRowHeight="12.75"/>
  <cols>
    <col min="1" max="1" width="16.00390625" style="0" customWidth="1"/>
    <col min="4" max="4" width="12.00390625" style="0" customWidth="1"/>
    <col min="6" max="6" width="9.140625" style="0" customWidth="1"/>
    <col min="7" max="7" width="27.421875" style="0" customWidth="1"/>
    <col min="9" max="9" width="9.140625" style="0" bestFit="1" customWidth="1"/>
    <col min="11" max="11" width="9.140625" style="0" bestFit="1" customWidth="1"/>
  </cols>
  <sheetData>
    <row r="3" spans="1:7" ht="12.75">
      <c r="A3" s="298" t="str">
        <f>RESUMO!A3</f>
        <v>MUNICÍPIO: CAPITÃO GERVÁSIO OLIVEIRA  - PI</v>
      </c>
      <c r="B3" s="298"/>
      <c r="C3" s="298"/>
      <c r="D3" s="298"/>
      <c r="E3" s="298"/>
      <c r="F3" s="298"/>
      <c r="G3" s="298"/>
    </row>
    <row r="4" spans="1:7" ht="34.5" customHeight="1">
      <c r="A4" s="319" t="str">
        <f>RESUMO!A4</f>
        <v>OBRA: EXECUÇÃO DE PAVIMENTAÇÃO E PARALELEPÍPEDO NO MUNICÍPIO DE CAPITÃO GERVÁSIO OLIVEIRA COM ÁREA TOTAL DE 6.523,80 m²</v>
      </c>
      <c r="B4" s="319"/>
      <c r="C4" s="319"/>
      <c r="D4" s="319"/>
      <c r="E4" s="319"/>
      <c r="F4" s="319"/>
      <c r="G4" s="319"/>
    </row>
    <row r="5" spans="1:7" ht="27" customHeight="1">
      <c r="A5" s="319" t="str">
        <f>RESUMO!A5</f>
        <v>BDI: 22,14% - SEM DESONERAÇÃO - BDI DIFERENCIADO: 11,10% - ENCARGOS SOCIAIS: 114,54% HORISTA - 71,62% MENSALISTA</v>
      </c>
      <c r="B5" s="319"/>
      <c r="C5" s="319"/>
      <c r="D5" s="319"/>
      <c r="E5" s="319"/>
      <c r="F5" s="319"/>
      <c r="G5" s="319"/>
    </row>
    <row r="6" spans="1:7" ht="12.75">
      <c r="A6" s="321" t="str">
        <f>RESUMO!A6</f>
        <v>FONTES: SINAPI - 12/2023 - Piauí - ORSE - 12/2023 - Sergipe</v>
      </c>
      <c r="B6" s="321"/>
      <c r="C6" s="321"/>
      <c r="D6" s="321"/>
      <c r="E6" s="321"/>
      <c r="F6" s="321"/>
      <c r="G6" s="321"/>
    </row>
    <row r="7" spans="1:7" ht="12.75">
      <c r="A7" s="341" t="s">
        <v>430</v>
      </c>
      <c r="B7" s="341"/>
      <c r="C7" s="341"/>
      <c r="D7" s="341"/>
      <c r="E7" s="341"/>
      <c r="F7" s="341"/>
      <c r="G7" s="341"/>
    </row>
    <row r="8" spans="1:7" ht="12.75">
      <c r="A8" s="331" t="s">
        <v>278</v>
      </c>
      <c r="B8" s="331"/>
      <c r="C8" s="331"/>
      <c r="D8" s="331"/>
      <c r="E8" s="331"/>
      <c r="F8" s="331"/>
      <c r="G8" s="331"/>
    </row>
    <row r="9" spans="1:7" ht="12.75">
      <c r="A9" s="187" t="s">
        <v>279</v>
      </c>
      <c r="B9" s="186">
        <v>3.6</v>
      </c>
      <c r="C9" s="185" t="s">
        <v>228</v>
      </c>
      <c r="D9" s="187" t="s">
        <v>280</v>
      </c>
      <c r="E9" s="186">
        <v>1.8</v>
      </c>
      <c r="F9" s="185" t="s">
        <v>228</v>
      </c>
      <c r="G9" s="183" t="s">
        <v>283</v>
      </c>
    </row>
    <row r="10" spans="1:7" ht="12.75">
      <c r="A10" s="336"/>
      <c r="B10" s="337"/>
      <c r="C10" s="337"/>
      <c r="D10" s="337"/>
      <c r="E10" s="337"/>
      <c r="F10" s="337"/>
      <c r="G10" s="338"/>
    </row>
    <row r="11" spans="1:7" ht="12.75">
      <c r="A11" s="331" t="s">
        <v>281</v>
      </c>
      <c r="B11" s="331"/>
      <c r="C11" s="331"/>
      <c r="D11" s="331"/>
      <c r="E11" s="331"/>
      <c r="F11" s="331"/>
      <c r="G11" s="331"/>
    </row>
    <row r="12" spans="1:7" ht="12.75">
      <c r="A12" s="336"/>
      <c r="B12" s="338"/>
      <c r="C12" s="342" t="s">
        <v>282</v>
      </c>
      <c r="D12" s="343"/>
      <c r="E12" s="186">
        <v>3</v>
      </c>
      <c r="F12" s="185" t="s">
        <v>249</v>
      </c>
      <c r="G12" s="183"/>
    </row>
    <row r="13" spans="1:7" ht="12.75">
      <c r="A13" s="336"/>
      <c r="B13" s="337"/>
      <c r="C13" s="337"/>
      <c r="D13" s="337"/>
      <c r="E13" s="337"/>
      <c r="F13" s="337"/>
      <c r="G13" s="338"/>
    </row>
    <row r="14" spans="1:11" ht="12.75">
      <c r="A14" s="188" t="s">
        <v>213</v>
      </c>
      <c r="B14" s="339" t="str">
        <f>RESUMO!D11</f>
        <v>RUA DA DILMA</v>
      </c>
      <c r="C14" s="340"/>
      <c r="D14" s="340"/>
      <c r="E14" s="340"/>
      <c r="F14" s="340"/>
      <c r="G14" s="340"/>
      <c r="H14" s="131"/>
      <c r="I14" s="131"/>
      <c r="J14" s="131"/>
      <c r="K14" s="131"/>
    </row>
    <row r="15" spans="1:11" ht="12.75">
      <c r="A15" s="188" t="s">
        <v>214</v>
      </c>
      <c r="B15" s="340" t="s">
        <v>404</v>
      </c>
      <c r="C15" s="340"/>
      <c r="D15" s="340"/>
      <c r="E15" s="340"/>
      <c r="F15" s="340"/>
      <c r="G15" s="340"/>
      <c r="H15" s="131"/>
      <c r="I15" s="131"/>
      <c r="J15" s="131"/>
      <c r="K15" s="131"/>
    </row>
    <row r="16" spans="1:11" ht="12.75">
      <c r="A16" s="188" t="s">
        <v>215</v>
      </c>
      <c r="B16" s="331">
        <v>98.2</v>
      </c>
      <c r="C16" s="331"/>
      <c r="D16" s="331"/>
      <c r="E16" s="188" t="s">
        <v>164</v>
      </c>
      <c r="F16" s="331">
        <v>6</v>
      </c>
      <c r="G16" s="340"/>
      <c r="H16" s="131"/>
      <c r="I16" s="131"/>
      <c r="J16" s="131"/>
      <c r="K16" s="131"/>
    </row>
    <row r="17" spans="1:11" ht="12.75">
      <c r="A17" s="332"/>
      <c r="B17" s="332"/>
      <c r="C17" s="332"/>
      <c r="D17" s="332"/>
      <c r="E17" s="332"/>
      <c r="F17" s="332"/>
      <c r="G17" s="332"/>
      <c r="H17" s="131"/>
      <c r="I17" s="131"/>
      <c r="J17" s="131"/>
      <c r="K17" s="131"/>
    </row>
    <row r="18" spans="1:11" ht="24">
      <c r="A18" s="189" t="s">
        <v>216</v>
      </c>
      <c r="B18" s="189" t="s">
        <v>217</v>
      </c>
      <c r="C18" s="189" t="s">
        <v>218</v>
      </c>
      <c r="D18" s="189" t="s">
        <v>219</v>
      </c>
      <c r="E18" s="189" t="s">
        <v>220</v>
      </c>
      <c r="F18" s="189" t="s">
        <v>221</v>
      </c>
      <c r="G18" s="189" t="s">
        <v>222</v>
      </c>
      <c r="H18" s="131"/>
      <c r="I18" s="131"/>
      <c r="J18" s="131"/>
      <c r="K18" s="131"/>
    </row>
    <row r="19" spans="1:11" ht="12.75">
      <c r="A19" s="333"/>
      <c r="B19" s="333"/>
      <c r="C19" s="333"/>
      <c r="D19" s="333"/>
      <c r="E19" s="333"/>
      <c r="F19" s="333"/>
      <c r="G19" s="333"/>
      <c r="H19" s="131"/>
      <c r="I19" s="131"/>
      <c r="J19" s="131"/>
      <c r="K19" s="131"/>
    </row>
    <row r="20" spans="1:11" ht="12.75">
      <c r="A20" s="334" t="s">
        <v>223</v>
      </c>
      <c r="B20" s="334"/>
      <c r="C20" s="334"/>
      <c r="D20" s="334"/>
      <c r="E20" s="334"/>
      <c r="F20" s="334"/>
      <c r="G20" s="334"/>
      <c r="H20" s="131"/>
      <c r="I20" s="131"/>
      <c r="J20" s="131"/>
      <c r="K20" s="131"/>
    </row>
    <row r="21" spans="1:11" ht="12.75">
      <c r="A21" s="334"/>
      <c r="B21" s="334"/>
      <c r="C21" s="334"/>
      <c r="D21" s="334"/>
      <c r="E21" s="334"/>
      <c r="F21" s="334"/>
      <c r="G21" s="334"/>
      <c r="H21" s="131"/>
      <c r="I21" s="131"/>
      <c r="J21" s="131"/>
      <c r="K21" s="131"/>
    </row>
    <row r="22" spans="1:11" ht="12.75">
      <c r="A22" s="335" t="s">
        <v>224</v>
      </c>
      <c r="B22" s="335"/>
      <c r="C22" s="335"/>
      <c r="D22" s="335"/>
      <c r="E22" s="335"/>
      <c r="F22" s="335"/>
      <c r="G22" s="335"/>
      <c r="H22" s="131"/>
      <c r="I22" s="131"/>
      <c r="J22" s="179">
        <f>E28+E73+E118</f>
        <v>1321.8</v>
      </c>
      <c r="K22" s="131"/>
    </row>
    <row r="23" spans="1:11" ht="12.75">
      <c r="A23" s="174">
        <f>B16</f>
        <v>98.2</v>
      </c>
      <c r="B23" s="175">
        <f>F16</f>
        <v>6</v>
      </c>
      <c r="C23" s="175"/>
      <c r="D23" s="175">
        <v>1</v>
      </c>
      <c r="E23" s="176">
        <f>A23*B23*D23</f>
        <v>589.2</v>
      </c>
      <c r="F23" s="177" t="s">
        <v>0</v>
      </c>
      <c r="G23" s="178" t="s">
        <v>225</v>
      </c>
      <c r="H23" s="131"/>
      <c r="I23" s="179"/>
      <c r="J23" s="131"/>
      <c r="K23" s="179"/>
    </row>
    <row r="24" spans="1:11" ht="12.75">
      <c r="A24" s="180">
        <v>3</v>
      </c>
      <c r="B24" s="175">
        <v>6</v>
      </c>
      <c r="C24" s="181"/>
      <c r="D24" s="175">
        <v>0</v>
      </c>
      <c r="E24" s="175">
        <f>ROUND(B24*A24*D24,2)</f>
        <v>0</v>
      </c>
      <c r="F24" s="175" t="s">
        <v>0</v>
      </c>
      <c r="G24" s="178" t="s">
        <v>226</v>
      </c>
      <c r="H24" s="131"/>
      <c r="I24" s="131"/>
      <c r="J24" s="131"/>
      <c r="K24" s="179"/>
    </row>
    <row r="25" spans="1:11" ht="12.75">
      <c r="A25" s="329" t="s">
        <v>227</v>
      </c>
      <c r="B25" s="330"/>
      <c r="C25" s="330"/>
      <c r="D25" s="330"/>
      <c r="E25" s="175">
        <f>SUM(E23:E24)</f>
        <v>589.2</v>
      </c>
      <c r="F25" s="175" t="s">
        <v>228</v>
      </c>
      <c r="G25" s="178" t="s">
        <v>229</v>
      </c>
      <c r="H25" s="131"/>
      <c r="I25" s="131"/>
      <c r="J25" s="131"/>
      <c r="K25" s="179"/>
    </row>
    <row r="26" spans="1:11" ht="12.75">
      <c r="A26" s="180">
        <v>0</v>
      </c>
      <c r="B26" s="175">
        <v>0</v>
      </c>
      <c r="C26" s="175" t="s">
        <v>230</v>
      </c>
      <c r="D26" s="175">
        <v>0</v>
      </c>
      <c r="E26" s="175">
        <f>A26*B26*D26</f>
        <v>0</v>
      </c>
      <c r="F26" s="175" t="s">
        <v>0</v>
      </c>
      <c r="G26" s="178" t="s">
        <v>231</v>
      </c>
      <c r="H26" s="131"/>
      <c r="I26" s="131"/>
      <c r="J26" s="131"/>
      <c r="K26" s="131"/>
    </row>
    <row r="27" spans="1:11" ht="12.75">
      <c r="A27" s="329" t="s">
        <v>232</v>
      </c>
      <c r="B27" s="330"/>
      <c r="C27" s="330"/>
      <c r="D27" s="330"/>
      <c r="E27" s="175">
        <f>SUM(E26:E26)</f>
        <v>0</v>
      </c>
      <c r="F27" s="175" t="s">
        <v>0</v>
      </c>
      <c r="G27" s="178" t="s">
        <v>229</v>
      </c>
      <c r="H27" s="131"/>
      <c r="I27" s="131"/>
      <c r="J27" s="131"/>
      <c r="K27" s="131"/>
    </row>
    <row r="28" spans="1:8" ht="12.75">
      <c r="A28" s="327" t="s">
        <v>75</v>
      </c>
      <c r="B28" s="328"/>
      <c r="C28" s="328"/>
      <c r="D28" s="328"/>
      <c r="E28" s="97">
        <f>E25-E27</f>
        <v>589.2</v>
      </c>
      <c r="F28" s="98" t="s">
        <v>0</v>
      </c>
      <c r="G28" s="106" t="s">
        <v>233</v>
      </c>
      <c r="H28" s="18" t="e">
        <f>E28+E73+E118+#REF!+#REF!+#REF!+#REF!+#REF!+#REF!</f>
        <v>#REF!</v>
      </c>
    </row>
    <row r="29" spans="1:7" ht="12.75">
      <c r="A29" s="326"/>
      <c r="B29" s="326"/>
      <c r="C29" s="326"/>
      <c r="D29" s="326"/>
      <c r="E29" s="326"/>
      <c r="F29" s="326"/>
      <c r="G29" s="326"/>
    </row>
    <row r="30" spans="1:7" ht="12.75">
      <c r="A30" s="331" t="s">
        <v>234</v>
      </c>
      <c r="B30" s="331"/>
      <c r="C30" s="331"/>
      <c r="D30" s="331"/>
      <c r="E30" s="331"/>
      <c r="F30" s="331"/>
      <c r="G30" s="331"/>
    </row>
    <row r="31" spans="1:7" ht="12.75">
      <c r="A31" s="326"/>
      <c r="B31" s="326"/>
      <c r="C31" s="326"/>
      <c r="D31" s="326"/>
      <c r="E31" s="326"/>
      <c r="F31" s="326"/>
      <c r="G31" s="326"/>
    </row>
    <row r="32" spans="1:7" ht="12.75">
      <c r="A32" s="326" t="s">
        <v>235</v>
      </c>
      <c r="B32" s="326"/>
      <c r="C32" s="326"/>
      <c r="D32" s="326"/>
      <c r="E32" s="326"/>
      <c r="F32" s="326"/>
      <c r="G32" s="326"/>
    </row>
    <row r="33" spans="1:7" ht="12.75">
      <c r="A33" s="101">
        <f>B16</f>
        <v>98.2</v>
      </c>
      <c r="B33" s="102"/>
      <c r="C33" s="102"/>
      <c r="D33" s="102">
        <v>2</v>
      </c>
      <c r="E33" s="102">
        <f>A33*D33</f>
        <v>196.4</v>
      </c>
      <c r="F33" s="102" t="s">
        <v>228</v>
      </c>
      <c r="G33" s="103" t="s">
        <v>236</v>
      </c>
    </row>
    <row r="34" spans="1:7" ht="12.75">
      <c r="A34" s="104">
        <v>3</v>
      </c>
      <c r="B34" s="102"/>
      <c r="C34" s="102"/>
      <c r="D34" s="102">
        <f>D24</f>
        <v>0</v>
      </c>
      <c r="E34" s="102">
        <f>D34*A34</f>
        <v>0</v>
      </c>
      <c r="F34" s="102" t="s">
        <v>228</v>
      </c>
      <c r="G34" s="103" t="s">
        <v>226</v>
      </c>
    </row>
    <row r="35" spans="1:7" ht="12.75">
      <c r="A35" s="322" t="s">
        <v>237</v>
      </c>
      <c r="B35" s="323"/>
      <c r="C35" s="323"/>
      <c r="D35" s="323"/>
      <c r="E35" s="105">
        <f>SUM(E33:E34)</f>
        <v>196.4</v>
      </c>
      <c r="F35" s="105" t="s">
        <v>228</v>
      </c>
      <c r="G35" s="103" t="s">
        <v>229</v>
      </c>
    </row>
    <row r="36" spans="1:7" ht="12.75">
      <c r="A36" s="104">
        <v>6</v>
      </c>
      <c r="B36" s="323" t="s">
        <v>230</v>
      </c>
      <c r="C36" s="323"/>
      <c r="D36" s="102">
        <v>0</v>
      </c>
      <c r="E36" s="102">
        <f>ROUND(D36*A36,2)</f>
        <v>0</v>
      </c>
      <c r="F36" s="102" t="s">
        <v>228</v>
      </c>
      <c r="G36" s="107" t="s">
        <v>238</v>
      </c>
    </row>
    <row r="37" spans="1:7" ht="12.75">
      <c r="A37" s="322" t="s">
        <v>239</v>
      </c>
      <c r="B37" s="323"/>
      <c r="C37" s="323"/>
      <c r="D37" s="323"/>
      <c r="E37" s="105">
        <f>SUM(E36:E36)</f>
        <v>0</v>
      </c>
      <c r="F37" s="105" t="s">
        <v>228</v>
      </c>
      <c r="G37" s="103" t="s">
        <v>229</v>
      </c>
    </row>
    <row r="38" spans="1:7" ht="12.75">
      <c r="A38" s="327" t="s">
        <v>75</v>
      </c>
      <c r="B38" s="328"/>
      <c r="C38" s="328"/>
      <c r="D38" s="328"/>
      <c r="E38" s="97">
        <f>SUM(E35-E37)</f>
        <v>196.4</v>
      </c>
      <c r="F38" s="98" t="s">
        <v>228</v>
      </c>
      <c r="G38" s="106" t="s">
        <v>240</v>
      </c>
    </row>
    <row r="39" spans="1:7" ht="12.75">
      <c r="A39" s="326"/>
      <c r="B39" s="326"/>
      <c r="C39" s="326"/>
      <c r="D39" s="326"/>
      <c r="E39" s="326"/>
      <c r="F39" s="326"/>
      <c r="G39" s="326"/>
    </row>
    <row r="40" spans="1:7" ht="12.75">
      <c r="A40" s="326" t="s">
        <v>241</v>
      </c>
      <c r="B40" s="326"/>
      <c r="C40" s="326"/>
      <c r="D40" s="326"/>
      <c r="E40" s="326"/>
      <c r="F40" s="326"/>
      <c r="G40" s="326"/>
    </row>
    <row r="41" spans="1:7" ht="12.75">
      <c r="A41" s="104"/>
      <c r="B41" s="102">
        <f>F16</f>
        <v>6</v>
      </c>
      <c r="C41" s="102"/>
      <c r="D41" s="102">
        <v>0</v>
      </c>
      <c r="E41" s="102">
        <f>B41*D41</f>
        <v>0</v>
      </c>
      <c r="F41" s="102" t="s">
        <v>228</v>
      </c>
      <c r="G41" s="103" t="s">
        <v>242</v>
      </c>
    </row>
    <row r="42" spans="1:7" ht="12.75">
      <c r="A42" s="104"/>
      <c r="B42" s="102">
        <v>6</v>
      </c>
      <c r="C42" s="102"/>
      <c r="D42" s="102">
        <f>D24</f>
        <v>0</v>
      </c>
      <c r="E42" s="102">
        <f>D42*B42</f>
        <v>0</v>
      </c>
      <c r="F42" s="102" t="s">
        <v>228</v>
      </c>
      <c r="G42" s="103" t="s">
        <v>226</v>
      </c>
    </row>
    <row r="43" spans="1:7" ht="12.75">
      <c r="A43" s="324" t="s">
        <v>75</v>
      </c>
      <c r="B43" s="325"/>
      <c r="C43" s="325"/>
      <c r="D43" s="325"/>
      <c r="E43" s="100">
        <f>SUM(E41:E42)</f>
        <v>0</v>
      </c>
      <c r="F43" s="100" t="s">
        <v>228</v>
      </c>
      <c r="G43" s="103" t="s">
        <v>240</v>
      </c>
    </row>
    <row r="44" spans="1:7" ht="12.75">
      <c r="A44" s="184"/>
      <c r="B44" s="99"/>
      <c r="C44" s="325" t="s">
        <v>284</v>
      </c>
      <c r="D44" s="325"/>
      <c r="E44" s="100">
        <f>E38+E43</f>
        <v>196.4</v>
      </c>
      <c r="F44" s="100" t="s">
        <v>228</v>
      </c>
      <c r="G44" s="103" t="s">
        <v>285</v>
      </c>
    </row>
    <row r="45" spans="1:7" ht="12.75">
      <c r="A45" s="326"/>
      <c r="B45" s="326"/>
      <c r="C45" s="326"/>
      <c r="D45" s="326"/>
      <c r="E45" s="326"/>
      <c r="F45" s="326"/>
      <c r="G45" s="326"/>
    </row>
    <row r="46" spans="1:7" ht="12.75">
      <c r="A46" s="326" t="s">
        <v>247</v>
      </c>
      <c r="B46" s="326"/>
      <c r="C46" s="326"/>
      <c r="D46" s="326"/>
      <c r="E46" s="326"/>
      <c r="F46" s="326"/>
      <c r="G46" s="326"/>
    </row>
    <row r="47" spans="1:7" ht="12.75">
      <c r="A47" s="104">
        <f>A33</f>
        <v>98.2</v>
      </c>
      <c r="B47" s="102"/>
      <c r="C47" s="102"/>
      <c r="D47" s="102">
        <f>D33</f>
        <v>2</v>
      </c>
      <c r="E47" s="102">
        <f>ROUND(D47*A47,2)</f>
        <v>196.4</v>
      </c>
      <c r="F47" s="102" t="s">
        <v>228</v>
      </c>
      <c r="G47" s="103" t="s">
        <v>243</v>
      </c>
    </row>
    <row r="48" spans="1:7" ht="12.75">
      <c r="A48" s="104">
        <v>3</v>
      </c>
      <c r="B48" s="102"/>
      <c r="C48" s="102"/>
      <c r="D48" s="102">
        <f>D24</f>
        <v>0</v>
      </c>
      <c r="E48" s="102">
        <f>D48*A48</f>
        <v>0</v>
      </c>
      <c r="F48" s="102" t="s">
        <v>228</v>
      </c>
      <c r="G48" s="103" t="s">
        <v>226</v>
      </c>
    </row>
    <row r="49" spans="1:7" ht="12.75">
      <c r="A49" s="322" t="s">
        <v>237</v>
      </c>
      <c r="B49" s="323"/>
      <c r="C49" s="323"/>
      <c r="D49" s="323"/>
      <c r="E49" s="105">
        <f>SUM(E47:E48)</f>
        <v>196.4</v>
      </c>
      <c r="F49" s="105" t="s">
        <v>228</v>
      </c>
      <c r="G49" s="103" t="s">
        <v>229</v>
      </c>
    </row>
    <row r="50" spans="1:7" ht="12.75">
      <c r="A50" s="104">
        <v>6</v>
      </c>
      <c r="B50" s="323" t="s">
        <v>230</v>
      </c>
      <c r="C50" s="323"/>
      <c r="D50" s="102">
        <v>0</v>
      </c>
      <c r="E50" s="102">
        <f>ROUND(D50*A50,2)</f>
        <v>0</v>
      </c>
      <c r="F50" s="102" t="s">
        <v>228</v>
      </c>
      <c r="G50" s="107" t="s">
        <v>238</v>
      </c>
    </row>
    <row r="51" spans="1:7" ht="12.75">
      <c r="A51" s="322" t="s">
        <v>239</v>
      </c>
      <c r="B51" s="323"/>
      <c r="C51" s="323"/>
      <c r="D51" s="323"/>
      <c r="E51" s="105">
        <f>SUM(E50:E50)</f>
        <v>0</v>
      </c>
      <c r="F51" s="105" t="s">
        <v>228</v>
      </c>
      <c r="G51" s="103" t="s">
        <v>229</v>
      </c>
    </row>
    <row r="52" spans="1:7" ht="12.75">
      <c r="A52" s="324" t="s">
        <v>75</v>
      </c>
      <c r="B52" s="325"/>
      <c r="C52" s="325"/>
      <c r="D52" s="325"/>
      <c r="E52" s="100">
        <f>E49-E51</f>
        <v>196.4</v>
      </c>
      <c r="F52" s="100" t="s">
        <v>228</v>
      </c>
      <c r="G52" s="103" t="s">
        <v>240</v>
      </c>
    </row>
    <row r="53" spans="1:7" ht="12.75">
      <c r="A53" s="326"/>
      <c r="B53" s="326"/>
      <c r="C53" s="326"/>
      <c r="D53" s="326"/>
      <c r="E53" s="326"/>
      <c r="F53" s="326"/>
      <c r="G53" s="326"/>
    </row>
    <row r="54" spans="1:7" ht="12.75">
      <c r="A54" s="326" t="s">
        <v>244</v>
      </c>
      <c r="B54" s="326"/>
      <c r="C54" s="326"/>
      <c r="D54" s="326"/>
      <c r="E54" s="326"/>
      <c r="F54" s="326"/>
      <c r="G54" s="326"/>
    </row>
    <row r="55" spans="1:7" ht="12.75">
      <c r="A55" s="101">
        <f>A23</f>
        <v>98.2</v>
      </c>
      <c r="B55" s="102">
        <f>F16</f>
        <v>6</v>
      </c>
      <c r="C55" s="99"/>
      <c r="D55" s="99"/>
      <c r="E55" s="102">
        <f>ROUND(B55*A55,2)</f>
        <v>589.2</v>
      </c>
      <c r="F55" s="102" t="s">
        <v>0</v>
      </c>
      <c r="G55" s="103" t="s">
        <v>225</v>
      </c>
    </row>
    <row r="56" spans="1:7" ht="12.75">
      <c r="A56" s="104">
        <v>3</v>
      </c>
      <c r="B56" s="102">
        <v>6</v>
      </c>
      <c r="C56" s="99"/>
      <c r="D56" s="102">
        <f>D24</f>
        <v>0</v>
      </c>
      <c r="E56" s="102">
        <f>ROUND(B56*A56*D56,2)</f>
        <v>0</v>
      </c>
      <c r="F56" s="102" t="s">
        <v>0</v>
      </c>
      <c r="G56" s="103" t="s">
        <v>245</v>
      </c>
    </row>
    <row r="57" spans="1:7" ht="12.75">
      <c r="A57" s="327" t="s">
        <v>75</v>
      </c>
      <c r="B57" s="328"/>
      <c r="C57" s="328"/>
      <c r="D57" s="328"/>
      <c r="E57" s="97">
        <f>SUM(E55:E56)</f>
        <v>589.2</v>
      </c>
      <c r="F57" s="98" t="s">
        <v>0</v>
      </c>
      <c r="G57" s="106" t="s">
        <v>246</v>
      </c>
    </row>
    <row r="58" spans="1:7" ht="12.75">
      <c r="A58" s="326"/>
      <c r="B58" s="326"/>
      <c r="C58" s="326"/>
      <c r="D58" s="326"/>
      <c r="E58" s="326"/>
      <c r="F58" s="326"/>
      <c r="G58" s="326"/>
    </row>
    <row r="59" spans="1:7" ht="12.75">
      <c r="A59" s="188" t="s">
        <v>213</v>
      </c>
      <c r="B59" s="339" t="str">
        <f>RESUMO!D15</f>
        <v>RUA DO DENTINHO</v>
      </c>
      <c r="C59" s="340"/>
      <c r="D59" s="340"/>
      <c r="E59" s="340"/>
      <c r="F59" s="340"/>
      <c r="G59" s="340"/>
    </row>
    <row r="60" spans="1:7" ht="12.75">
      <c r="A60" s="188" t="s">
        <v>214</v>
      </c>
      <c r="B60" s="340" t="str">
        <f>$B$15</f>
        <v>CAPITÃO GERVÁSIO OLIVEIRA</v>
      </c>
      <c r="C60" s="340"/>
      <c r="D60" s="340"/>
      <c r="E60" s="340"/>
      <c r="F60" s="340"/>
      <c r="G60" s="340"/>
    </row>
    <row r="61" spans="1:7" ht="12.75">
      <c r="A61" s="188" t="s">
        <v>215</v>
      </c>
      <c r="B61" s="331">
        <v>57.8</v>
      </c>
      <c r="C61" s="331"/>
      <c r="D61" s="331"/>
      <c r="E61" s="188" t="s">
        <v>164</v>
      </c>
      <c r="F61" s="331">
        <v>6</v>
      </c>
      <c r="G61" s="340"/>
    </row>
    <row r="62" spans="1:7" ht="12.75">
      <c r="A62" s="332"/>
      <c r="B62" s="332"/>
      <c r="C62" s="332"/>
      <c r="D62" s="332"/>
      <c r="E62" s="332"/>
      <c r="F62" s="332"/>
      <c r="G62" s="332"/>
    </row>
    <row r="63" spans="1:7" ht="24">
      <c r="A63" s="189" t="s">
        <v>216</v>
      </c>
      <c r="B63" s="189" t="s">
        <v>217</v>
      </c>
      <c r="C63" s="189" t="s">
        <v>218</v>
      </c>
      <c r="D63" s="189" t="s">
        <v>219</v>
      </c>
      <c r="E63" s="189" t="s">
        <v>220</v>
      </c>
      <c r="F63" s="189" t="s">
        <v>221</v>
      </c>
      <c r="G63" s="189" t="s">
        <v>222</v>
      </c>
    </row>
    <row r="64" spans="1:7" ht="12.75">
      <c r="A64" s="333"/>
      <c r="B64" s="333"/>
      <c r="C64" s="333"/>
      <c r="D64" s="333"/>
      <c r="E64" s="333"/>
      <c r="F64" s="333"/>
      <c r="G64" s="333"/>
    </row>
    <row r="65" spans="1:7" ht="12.75">
      <c r="A65" s="334" t="s">
        <v>223</v>
      </c>
      <c r="B65" s="334"/>
      <c r="C65" s="334"/>
      <c r="D65" s="334"/>
      <c r="E65" s="334"/>
      <c r="F65" s="334"/>
      <c r="G65" s="334"/>
    </row>
    <row r="66" spans="1:7" ht="12.75">
      <c r="A66" s="334"/>
      <c r="B66" s="334"/>
      <c r="C66" s="334"/>
      <c r="D66" s="334"/>
      <c r="E66" s="334"/>
      <c r="F66" s="334"/>
      <c r="G66" s="334"/>
    </row>
    <row r="67" spans="1:7" ht="12.75">
      <c r="A67" s="335" t="s">
        <v>224</v>
      </c>
      <c r="B67" s="335"/>
      <c r="C67" s="335"/>
      <c r="D67" s="335"/>
      <c r="E67" s="335"/>
      <c r="F67" s="335"/>
      <c r="G67" s="335"/>
    </row>
    <row r="68" spans="1:7" ht="12.75">
      <c r="A68" s="174">
        <f>B61</f>
        <v>57.8</v>
      </c>
      <c r="B68" s="175">
        <f>F61</f>
        <v>6</v>
      </c>
      <c r="C68" s="175"/>
      <c r="D68" s="175">
        <v>1</v>
      </c>
      <c r="E68" s="176">
        <f>A68*B68*D68</f>
        <v>346.79999999999995</v>
      </c>
      <c r="F68" s="177" t="s">
        <v>0</v>
      </c>
      <c r="G68" s="178" t="s">
        <v>225</v>
      </c>
    </row>
    <row r="69" spans="1:7" ht="12.75">
      <c r="A69" s="180">
        <v>3</v>
      </c>
      <c r="B69" s="175">
        <v>6</v>
      </c>
      <c r="C69" s="181"/>
      <c r="D69" s="175">
        <v>0</v>
      </c>
      <c r="E69" s="175">
        <f>ROUND(B69*A69*D69,2)</f>
        <v>0</v>
      </c>
      <c r="F69" s="175" t="s">
        <v>0</v>
      </c>
      <c r="G69" s="178" t="s">
        <v>226</v>
      </c>
    </row>
    <row r="70" spans="1:7" ht="12.75">
      <c r="A70" s="329" t="s">
        <v>227</v>
      </c>
      <c r="B70" s="330"/>
      <c r="C70" s="330"/>
      <c r="D70" s="330"/>
      <c r="E70" s="175">
        <f>SUM(E68:E69)</f>
        <v>346.79999999999995</v>
      </c>
      <c r="F70" s="175" t="s">
        <v>228</v>
      </c>
      <c r="G70" s="178" t="s">
        <v>229</v>
      </c>
    </row>
    <row r="71" spans="1:7" ht="12.75">
      <c r="A71" s="180">
        <v>0</v>
      </c>
      <c r="B71" s="175">
        <v>0</v>
      </c>
      <c r="C71" s="175" t="s">
        <v>230</v>
      </c>
      <c r="D71" s="175">
        <v>0</v>
      </c>
      <c r="E71" s="175">
        <f>A71*B71*D71</f>
        <v>0</v>
      </c>
      <c r="F71" s="175" t="s">
        <v>0</v>
      </c>
      <c r="G71" s="178" t="s">
        <v>231</v>
      </c>
    </row>
    <row r="72" spans="1:7" ht="12.75">
      <c r="A72" s="329" t="s">
        <v>232</v>
      </c>
      <c r="B72" s="330"/>
      <c r="C72" s="330"/>
      <c r="D72" s="330"/>
      <c r="E72" s="175">
        <f>SUM(E71:E71)</f>
        <v>0</v>
      </c>
      <c r="F72" s="175" t="s">
        <v>0</v>
      </c>
      <c r="G72" s="178" t="s">
        <v>229</v>
      </c>
    </row>
    <row r="73" spans="1:7" ht="12.75">
      <c r="A73" s="327" t="s">
        <v>75</v>
      </c>
      <c r="B73" s="328"/>
      <c r="C73" s="328"/>
      <c r="D73" s="328"/>
      <c r="E73" s="97">
        <f>E70-E72</f>
        <v>346.79999999999995</v>
      </c>
      <c r="F73" s="98" t="s">
        <v>0</v>
      </c>
      <c r="G73" s="106" t="s">
        <v>233</v>
      </c>
    </row>
    <row r="74" spans="1:7" ht="12.75">
      <c r="A74" s="326"/>
      <c r="B74" s="326"/>
      <c r="C74" s="326"/>
      <c r="D74" s="326"/>
      <c r="E74" s="326"/>
      <c r="F74" s="326"/>
      <c r="G74" s="326"/>
    </row>
    <row r="75" spans="1:7" ht="12.75">
      <c r="A75" s="331" t="s">
        <v>234</v>
      </c>
      <c r="B75" s="331"/>
      <c r="C75" s="331"/>
      <c r="D75" s="331"/>
      <c r="E75" s="331"/>
      <c r="F75" s="331"/>
      <c r="G75" s="331"/>
    </row>
    <row r="76" spans="1:7" ht="12.75">
      <c r="A76" s="326"/>
      <c r="B76" s="326"/>
      <c r="C76" s="326"/>
      <c r="D76" s="326"/>
      <c r="E76" s="326"/>
      <c r="F76" s="326"/>
      <c r="G76" s="326"/>
    </row>
    <row r="77" spans="1:7" ht="12.75">
      <c r="A77" s="326" t="s">
        <v>235</v>
      </c>
      <c r="B77" s="326"/>
      <c r="C77" s="326"/>
      <c r="D77" s="326"/>
      <c r="E77" s="326"/>
      <c r="F77" s="326"/>
      <c r="G77" s="326"/>
    </row>
    <row r="78" spans="1:7" ht="12.75">
      <c r="A78" s="101">
        <f>B61</f>
        <v>57.8</v>
      </c>
      <c r="B78" s="102"/>
      <c r="C78" s="102"/>
      <c r="D78" s="102">
        <v>2</v>
      </c>
      <c r="E78" s="102">
        <f>A78*D78</f>
        <v>115.6</v>
      </c>
      <c r="F78" s="102" t="s">
        <v>228</v>
      </c>
      <c r="G78" s="103" t="s">
        <v>236</v>
      </c>
    </row>
    <row r="79" spans="1:7" ht="12.75">
      <c r="A79" s="104">
        <v>3</v>
      </c>
      <c r="B79" s="102"/>
      <c r="C79" s="102"/>
      <c r="D79" s="102">
        <f>D69</f>
        <v>0</v>
      </c>
      <c r="E79" s="102">
        <f>D79*A79</f>
        <v>0</v>
      </c>
      <c r="F79" s="102" t="s">
        <v>228</v>
      </c>
      <c r="G79" s="103" t="s">
        <v>226</v>
      </c>
    </row>
    <row r="80" spans="1:7" ht="12.75">
      <c r="A80" s="322" t="s">
        <v>237</v>
      </c>
      <c r="B80" s="323"/>
      <c r="C80" s="323"/>
      <c r="D80" s="323"/>
      <c r="E80" s="105">
        <f>SUM(E78:E79)</f>
        <v>115.6</v>
      </c>
      <c r="F80" s="105" t="s">
        <v>228</v>
      </c>
      <c r="G80" s="103" t="s">
        <v>229</v>
      </c>
    </row>
    <row r="81" spans="1:7" ht="12.75">
      <c r="A81" s="104">
        <v>6</v>
      </c>
      <c r="B81" s="323" t="s">
        <v>230</v>
      </c>
      <c r="C81" s="323"/>
      <c r="D81" s="102">
        <v>0</v>
      </c>
      <c r="E81" s="102">
        <f>ROUND(D81*A81,2)</f>
        <v>0</v>
      </c>
      <c r="F81" s="102" t="s">
        <v>228</v>
      </c>
      <c r="G81" s="107" t="s">
        <v>238</v>
      </c>
    </row>
    <row r="82" spans="1:7" ht="12.75">
      <c r="A82" s="322" t="s">
        <v>239</v>
      </c>
      <c r="B82" s="323"/>
      <c r="C82" s="323"/>
      <c r="D82" s="323"/>
      <c r="E82" s="105">
        <f>SUM(E81:E81)</f>
        <v>0</v>
      </c>
      <c r="F82" s="105" t="s">
        <v>228</v>
      </c>
      <c r="G82" s="103" t="s">
        <v>229</v>
      </c>
    </row>
    <row r="83" spans="1:7" ht="12.75">
      <c r="A83" s="327" t="s">
        <v>75</v>
      </c>
      <c r="B83" s="328"/>
      <c r="C83" s="328"/>
      <c r="D83" s="328"/>
      <c r="E83" s="97">
        <f>SUM(E80-E82)</f>
        <v>115.6</v>
      </c>
      <c r="F83" s="98" t="s">
        <v>228</v>
      </c>
      <c r="G83" s="106" t="s">
        <v>240</v>
      </c>
    </row>
    <row r="84" spans="1:7" ht="12.75">
      <c r="A84" s="326"/>
      <c r="B84" s="326"/>
      <c r="C84" s="326"/>
      <c r="D84" s="326"/>
      <c r="E84" s="326"/>
      <c r="F84" s="326"/>
      <c r="G84" s="326"/>
    </row>
    <row r="85" spans="1:7" ht="12.75">
      <c r="A85" s="326" t="s">
        <v>241</v>
      </c>
      <c r="B85" s="326"/>
      <c r="C85" s="326"/>
      <c r="D85" s="326"/>
      <c r="E85" s="326"/>
      <c r="F85" s="326"/>
      <c r="G85" s="326"/>
    </row>
    <row r="86" spans="1:7" ht="12.75">
      <c r="A86" s="104"/>
      <c r="B86" s="102">
        <f>F61</f>
        <v>6</v>
      </c>
      <c r="C86" s="102"/>
      <c r="D86" s="102">
        <v>0</v>
      </c>
      <c r="E86" s="102">
        <f>B86*D86</f>
        <v>0</v>
      </c>
      <c r="F86" s="102" t="s">
        <v>228</v>
      </c>
      <c r="G86" s="103" t="s">
        <v>242</v>
      </c>
    </row>
    <row r="87" spans="1:7" ht="12.75">
      <c r="A87" s="104"/>
      <c r="B87" s="102">
        <v>6</v>
      </c>
      <c r="C87" s="102"/>
      <c r="D87" s="102">
        <f>D69</f>
        <v>0</v>
      </c>
      <c r="E87" s="102">
        <f>D87*B87</f>
        <v>0</v>
      </c>
      <c r="F87" s="102" t="s">
        <v>228</v>
      </c>
      <c r="G87" s="103" t="s">
        <v>226</v>
      </c>
    </row>
    <row r="88" spans="1:7" ht="12.75">
      <c r="A88" s="324" t="s">
        <v>75</v>
      </c>
      <c r="B88" s="325"/>
      <c r="C88" s="325"/>
      <c r="D88" s="325"/>
      <c r="E88" s="100">
        <f>SUM(E86:E87)</f>
        <v>0</v>
      </c>
      <c r="F88" s="100" t="s">
        <v>228</v>
      </c>
      <c r="G88" s="103" t="s">
        <v>240</v>
      </c>
    </row>
    <row r="89" spans="1:7" ht="12.75">
      <c r="A89" s="184"/>
      <c r="B89" s="99"/>
      <c r="C89" s="325" t="s">
        <v>284</v>
      </c>
      <c r="D89" s="325"/>
      <c r="E89" s="100">
        <f>E83+E88</f>
        <v>115.6</v>
      </c>
      <c r="F89" s="100" t="s">
        <v>228</v>
      </c>
      <c r="G89" s="103" t="s">
        <v>285</v>
      </c>
    </row>
    <row r="90" spans="1:7" ht="12.75">
      <c r="A90" s="326"/>
      <c r="B90" s="326"/>
      <c r="C90" s="326"/>
      <c r="D90" s="326"/>
      <c r="E90" s="326"/>
      <c r="F90" s="326"/>
      <c r="G90" s="326"/>
    </row>
    <row r="91" spans="1:7" ht="12.75">
      <c r="A91" s="326" t="s">
        <v>247</v>
      </c>
      <c r="B91" s="326"/>
      <c r="C91" s="326"/>
      <c r="D91" s="326"/>
      <c r="E91" s="326"/>
      <c r="F91" s="326"/>
      <c r="G91" s="326"/>
    </row>
    <row r="92" spans="1:7" ht="12.75">
      <c r="A92" s="104">
        <f>A78</f>
        <v>57.8</v>
      </c>
      <c r="B92" s="102"/>
      <c r="C92" s="102"/>
      <c r="D92" s="102">
        <f>D78</f>
        <v>2</v>
      </c>
      <c r="E92" s="102">
        <f>ROUND(D92*A92,2)</f>
        <v>115.6</v>
      </c>
      <c r="F92" s="102" t="s">
        <v>228</v>
      </c>
      <c r="G92" s="103" t="s">
        <v>243</v>
      </c>
    </row>
    <row r="93" spans="1:7" ht="12.75">
      <c r="A93" s="104">
        <v>3</v>
      </c>
      <c r="B93" s="102"/>
      <c r="C93" s="102"/>
      <c r="D93" s="102">
        <f>D69</f>
        <v>0</v>
      </c>
      <c r="E93" s="102">
        <f>D93*A93</f>
        <v>0</v>
      </c>
      <c r="F93" s="102" t="s">
        <v>228</v>
      </c>
      <c r="G93" s="103" t="s">
        <v>226</v>
      </c>
    </row>
    <row r="94" spans="1:7" ht="12.75">
      <c r="A94" s="322" t="s">
        <v>237</v>
      </c>
      <c r="B94" s="323"/>
      <c r="C94" s="323"/>
      <c r="D94" s="323"/>
      <c r="E94" s="105">
        <f>SUM(E92:E93)</f>
        <v>115.6</v>
      </c>
      <c r="F94" s="105" t="s">
        <v>228</v>
      </c>
      <c r="G94" s="103" t="s">
        <v>229</v>
      </c>
    </row>
    <row r="95" spans="1:7" ht="12.75">
      <c r="A95" s="104">
        <v>6</v>
      </c>
      <c r="B95" s="323" t="s">
        <v>230</v>
      </c>
      <c r="C95" s="323"/>
      <c r="D95" s="102">
        <v>0</v>
      </c>
      <c r="E95" s="102">
        <f>ROUND(D95*A95,2)</f>
        <v>0</v>
      </c>
      <c r="F95" s="102" t="s">
        <v>228</v>
      </c>
      <c r="G95" s="107" t="s">
        <v>238</v>
      </c>
    </row>
    <row r="96" spans="1:7" ht="12.75">
      <c r="A96" s="322" t="s">
        <v>239</v>
      </c>
      <c r="B96" s="323"/>
      <c r="C96" s="323"/>
      <c r="D96" s="323"/>
      <c r="E96" s="105">
        <f>SUM(E95:E95)</f>
        <v>0</v>
      </c>
      <c r="F96" s="105" t="s">
        <v>228</v>
      </c>
      <c r="G96" s="103" t="s">
        <v>229</v>
      </c>
    </row>
    <row r="97" spans="1:7" ht="12.75">
      <c r="A97" s="324" t="s">
        <v>75</v>
      </c>
      <c r="B97" s="325"/>
      <c r="C97" s="325"/>
      <c r="D97" s="325"/>
      <c r="E97" s="100">
        <f>E94-E96</f>
        <v>115.6</v>
      </c>
      <c r="F97" s="100" t="s">
        <v>228</v>
      </c>
      <c r="G97" s="103" t="s">
        <v>240</v>
      </c>
    </row>
    <row r="98" spans="1:7" ht="12.75">
      <c r="A98" s="326"/>
      <c r="B98" s="326"/>
      <c r="C98" s="326"/>
      <c r="D98" s="326"/>
      <c r="E98" s="326"/>
      <c r="F98" s="326"/>
      <c r="G98" s="326"/>
    </row>
    <row r="99" spans="1:7" ht="12.75">
      <c r="A99" s="326" t="s">
        <v>244</v>
      </c>
      <c r="B99" s="326"/>
      <c r="C99" s="326"/>
      <c r="D99" s="326"/>
      <c r="E99" s="326"/>
      <c r="F99" s="326"/>
      <c r="G99" s="326"/>
    </row>
    <row r="100" spans="1:7" ht="12.75">
      <c r="A100" s="101">
        <f>A68</f>
        <v>57.8</v>
      </c>
      <c r="B100" s="102">
        <f>F61</f>
        <v>6</v>
      </c>
      <c r="C100" s="99"/>
      <c r="D100" s="99"/>
      <c r="E100" s="102">
        <f>ROUND(B100*A100,2)</f>
        <v>346.8</v>
      </c>
      <c r="F100" s="102" t="s">
        <v>0</v>
      </c>
      <c r="G100" s="103" t="s">
        <v>225</v>
      </c>
    </row>
    <row r="101" spans="1:7" ht="12.75">
      <c r="A101" s="104">
        <v>3</v>
      </c>
      <c r="B101" s="102">
        <v>6</v>
      </c>
      <c r="C101" s="99"/>
      <c r="D101" s="102">
        <f>D69</f>
        <v>0</v>
      </c>
      <c r="E101" s="102">
        <f>ROUND(B101*A101*D101,2)</f>
        <v>0</v>
      </c>
      <c r="F101" s="102" t="s">
        <v>0</v>
      </c>
      <c r="G101" s="103" t="s">
        <v>245</v>
      </c>
    </row>
    <row r="102" spans="1:7" ht="12.75">
      <c r="A102" s="327" t="s">
        <v>75</v>
      </c>
      <c r="B102" s="328"/>
      <c r="C102" s="328"/>
      <c r="D102" s="328"/>
      <c r="E102" s="97">
        <f>SUM(E100:E101)</f>
        <v>346.8</v>
      </c>
      <c r="F102" s="98" t="s">
        <v>0</v>
      </c>
      <c r="G102" s="106" t="s">
        <v>246</v>
      </c>
    </row>
    <row r="103" spans="1:7" ht="12.75">
      <c r="A103" s="336"/>
      <c r="B103" s="337"/>
      <c r="C103" s="337"/>
      <c r="D103" s="337"/>
      <c r="E103" s="337"/>
      <c r="F103" s="337"/>
      <c r="G103" s="338"/>
    </row>
    <row r="104" spans="1:11" ht="12.75">
      <c r="A104" s="198" t="s">
        <v>213</v>
      </c>
      <c r="B104" s="339" t="str">
        <f>RESUMO!D19</f>
        <v>RUA DA CLEIDE</v>
      </c>
      <c r="C104" s="340"/>
      <c r="D104" s="340"/>
      <c r="E104" s="340"/>
      <c r="F104" s="340"/>
      <c r="G104" s="340"/>
      <c r="H104" s="131"/>
      <c r="I104" s="131"/>
      <c r="J104" s="131"/>
      <c r="K104" s="131"/>
    </row>
    <row r="105" spans="1:11" ht="12.75">
      <c r="A105" s="198" t="s">
        <v>214</v>
      </c>
      <c r="B105" s="340" t="str">
        <f>B60</f>
        <v>CAPITÃO GERVÁSIO OLIVEIRA</v>
      </c>
      <c r="C105" s="340"/>
      <c r="D105" s="340"/>
      <c r="E105" s="340"/>
      <c r="F105" s="340"/>
      <c r="G105" s="340"/>
      <c r="H105" s="131"/>
      <c r="I105" s="131"/>
      <c r="J105" s="131"/>
      <c r="K105" s="131"/>
    </row>
    <row r="106" spans="1:11" ht="12.75">
      <c r="A106" s="198" t="s">
        <v>215</v>
      </c>
      <c r="B106" s="331">
        <v>64.3</v>
      </c>
      <c r="C106" s="331"/>
      <c r="D106" s="331"/>
      <c r="E106" s="198" t="s">
        <v>164</v>
      </c>
      <c r="F106" s="331">
        <v>6</v>
      </c>
      <c r="G106" s="340"/>
      <c r="H106" s="131"/>
      <c r="I106" s="131"/>
      <c r="J106" s="131"/>
      <c r="K106" s="131"/>
    </row>
    <row r="107" spans="1:11" ht="12.75">
      <c r="A107" s="332"/>
      <c r="B107" s="332"/>
      <c r="C107" s="332"/>
      <c r="D107" s="332"/>
      <c r="E107" s="332"/>
      <c r="F107" s="332"/>
      <c r="G107" s="332"/>
      <c r="H107" s="131"/>
      <c r="I107" s="131"/>
      <c r="J107" s="131"/>
      <c r="K107" s="131"/>
    </row>
    <row r="108" spans="1:11" ht="24">
      <c r="A108" s="189" t="s">
        <v>216</v>
      </c>
      <c r="B108" s="189" t="s">
        <v>217</v>
      </c>
      <c r="C108" s="189" t="s">
        <v>218</v>
      </c>
      <c r="D108" s="189" t="s">
        <v>219</v>
      </c>
      <c r="E108" s="189" t="s">
        <v>220</v>
      </c>
      <c r="F108" s="189" t="s">
        <v>221</v>
      </c>
      <c r="G108" s="189" t="s">
        <v>222</v>
      </c>
      <c r="H108" s="131"/>
      <c r="I108" s="131"/>
      <c r="J108" s="131"/>
      <c r="K108" s="131"/>
    </row>
    <row r="109" spans="1:11" ht="12.75">
      <c r="A109" s="333"/>
      <c r="B109" s="333"/>
      <c r="C109" s="333"/>
      <c r="D109" s="333"/>
      <c r="E109" s="333"/>
      <c r="F109" s="333"/>
      <c r="G109" s="333"/>
      <c r="H109" s="131"/>
      <c r="I109" s="131"/>
      <c r="J109" s="131"/>
      <c r="K109" s="131"/>
    </row>
    <row r="110" spans="1:11" ht="12.75">
      <c r="A110" s="334" t="s">
        <v>223</v>
      </c>
      <c r="B110" s="334"/>
      <c r="C110" s="334"/>
      <c r="D110" s="334"/>
      <c r="E110" s="334"/>
      <c r="F110" s="334"/>
      <c r="G110" s="334"/>
      <c r="H110" s="131"/>
      <c r="I110" s="131"/>
      <c r="J110" s="131"/>
      <c r="K110" s="131"/>
    </row>
    <row r="111" spans="1:11" ht="12.75">
      <c r="A111" s="334"/>
      <c r="B111" s="334"/>
      <c r="C111" s="334"/>
      <c r="D111" s="334"/>
      <c r="E111" s="334"/>
      <c r="F111" s="334"/>
      <c r="G111" s="334"/>
      <c r="H111" s="131"/>
      <c r="I111" s="131"/>
      <c r="J111" s="131"/>
      <c r="K111" s="131"/>
    </row>
    <row r="112" spans="1:11" ht="12.75">
      <c r="A112" s="335" t="s">
        <v>224</v>
      </c>
      <c r="B112" s="335"/>
      <c r="C112" s="335"/>
      <c r="D112" s="335"/>
      <c r="E112" s="335"/>
      <c r="F112" s="335"/>
      <c r="G112" s="335"/>
      <c r="H112" s="131"/>
      <c r="I112" s="131"/>
      <c r="J112" s="179" t="e">
        <f>E147+#REF!+#REF!+#REF!+#REF!+#REF!+#REF!+#REF!+#REF!</f>
        <v>#REF!</v>
      </c>
      <c r="K112" s="131"/>
    </row>
    <row r="113" spans="1:11" ht="12.75">
      <c r="A113" s="174">
        <f>B106</f>
        <v>64.3</v>
      </c>
      <c r="B113" s="175">
        <f>F106</f>
        <v>6</v>
      </c>
      <c r="C113" s="175"/>
      <c r="D113" s="175">
        <v>1</v>
      </c>
      <c r="E113" s="176">
        <f>A113*B113*D113</f>
        <v>385.79999999999995</v>
      </c>
      <c r="F113" s="177" t="s">
        <v>0</v>
      </c>
      <c r="G113" s="178" t="s">
        <v>225</v>
      </c>
      <c r="H113" s="131"/>
      <c r="I113" s="179"/>
      <c r="J113" s="131"/>
      <c r="K113" s="179"/>
    </row>
    <row r="114" spans="1:11" ht="12.75">
      <c r="A114" s="180">
        <v>3</v>
      </c>
      <c r="B114" s="175">
        <v>6</v>
      </c>
      <c r="C114" s="181"/>
      <c r="D114" s="175">
        <v>0</v>
      </c>
      <c r="E114" s="175">
        <f>ROUND(B114*A114*D114,2)</f>
        <v>0</v>
      </c>
      <c r="F114" s="175" t="s">
        <v>0</v>
      </c>
      <c r="G114" s="178" t="s">
        <v>226</v>
      </c>
      <c r="H114" s="131"/>
      <c r="I114" s="131"/>
      <c r="J114" s="131"/>
      <c r="K114" s="179"/>
    </row>
    <row r="115" spans="1:11" ht="12.75">
      <c r="A115" s="329" t="s">
        <v>227</v>
      </c>
      <c r="B115" s="330"/>
      <c r="C115" s="330"/>
      <c r="D115" s="330"/>
      <c r="E115" s="175">
        <f>SUM(E113:E114)</f>
        <v>385.79999999999995</v>
      </c>
      <c r="F115" s="175" t="s">
        <v>228</v>
      </c>
      <c r="G115" s="178" t="s">
        <v>229</v>
      </c>
      <c r="H115" s="131"/>
      <c r="I115" s="131"/>
      <c r="J115" s="131"/>
      <c r="K115" s="179"/>
    </row>
    <row r="116" spans="1:11" ht="12.75">
      <c r="A116" s="180">
        <v>0</v>
      </c>
      <c r="B116" s="175">
        <v>0</v>
      </c>
      <c r="C116" s="175" t="s">
        <v>230</v>
      </c>
      <c r="D116" s="175">
        <v>0</v>
      </c>
      <c r="E116" s="175">
        <f>A116*B116*D116</f>
        <v>0</v>
      </c>
      <c r="F116" s="175" t="s">
        <v>0</v>
      </c>
      <c r="G116" s="178" t="s">
        <v>231</v>
      </c>
      <c r="H116" s="131"/>
      <c r="I116" s="131"/>
      <c r="J116" s="131"/>
      <c r="K116" s="131"/>
    </row>
    <row r="117" spans="1:11" ht="12.75">
      <c r="A117" s="329" t="s">
        <v>232</v>
      </c>
      <c r="B117" s="330"/>
      <c r="C117" s="330"/>
      <c r="D117" s="330"/>
      <c r="E117" s="175">
        <f>SUM(E116:E116)</f>
        <v>0</v>
      </c>
      <c r="F117" s="175" t="s">
        <v>0</v>
      </c>
      <c r="G117" s="178" t="s">
        <v>229</v>
      </c>
      <c r="H117" s="131"/>
      <c r="I117" s="131"/>
      <c r="J117" s="131"/>
      <c r="K117" s="131"/>
    </row>
    <row r="118" spans="1:8" ht="12.75">
      <c r="A118" s="327" t="s">
        <v>75</v>
      </c>
      <c r="B118" s="328"/>
      <c r="C118" s="328"/>
      <c r="D118" s="328"/>
      <c r="E118" s="97">
        <f>E115-E117</f>
        <v>385.79999999999995</v>
      </c>
      <c r="F118" s="98" t="s">
        <v>0</v>
      </c>
      <c r="G118" s="106" t="s">
        <v>233</v>
      </c>
      <c r="H118" s="18" t="e">
        <f>E118+#REF!</f>
        <v>#REF!</v>
      </c>
    </row>
    <row r="119" spans="1:7" ht="12.75">
      <c r="A119" s="326"/>
      <c r="B119" s="326"/>
      <c r="C119" s="326"/>
      <c r="D119" s="326"/>
      <c r="E119" s="326"/>
      <c r="F119" s="326"/>
      <c r="G119" s="326"/>
    </row>
    <row r="120" spans="1:7" ht="12.75">
      <c r="A120" s="331" t="s">
        <v>234</v>
      </c>
      <c r="B120" s="331"/>
      <c r="C120" s="331"/>
      <c r="D120" s="331"/>
      <c r="E120" s="331"/>
      <c r="F120" s="331"/>
      <c r="G120" s="331"/>
    </row>
    <row r="121" spans="1:7" ht="12.75">
      <c r="A121" s="326"/>
      <c r="B121" s="326"/>
      <c r="C121" s="326"/>
      <c r="D121" s="326"/>
      <c r="E121" s="326"/>
      <c r="F121" s="326"/>
      <c r="G121" s="326"/>
    </row>
    <row r="122" spans="1:7" ht="12.75">
      <c r="A122" s="326" t="s">
        <v>235</v>
      </c>
      <c r="B122" s="326"/>
      <c r="C122" s="326"/>
      <c r="D122" s="326"/>
      <c r="E122" s="326"/>
      <c r="F122" s="326"/>
      <c r="G122" s="326"/>
    </row>
    <row r="123" spans="1:7" ht="12.75">
      <c r="A123" s="101">
        <f>B106</f>
        <v>64.3</v>
      </c>
      <c r="B123" s="102"/>
      <c r="C123" s="102"/>
      <c r="D123" s="102">
        <v>2</v>
      </c>
      <c r="E123" s="102">
        <f>A123*D123</f>
        <v>128.6</v>
      </c>
      <c r="F123" s="102" t="s">
        <v>228</v>
      </c>
      <c r="G123" s="103" t="s">
        <v>236</v>
      </c>
    </row>
    <row r="124" spans="1:7" ht="12.75">
      <c r="A124" s="104">
        <v>3</v>
      </c>
      <c r="B124" s="102"/>
      <c r="C124" s="102"/>
      <c r="D124" s="102">
        <f>D114</f>
        <v>0</v>
      </c>
      <c r="E124" s="102">
        <f>D124*A124</f>
        <v>0</v>
      </c>
      <c r="F124" s="102" t="s">
        <v>228</v>
      </c>
      <c r="G124" s="103" t="s">
        <v>226</v>
      </c>
    </row>
    <row r="125" spans="1:7" ht="12.75">
      <c r="A125" s="322" t="s">
        <v>237</v>
      </c>
      <c r="B125" s="323"/>
      <c r="C125" s="323"/>
      <c r="D125" s="323"/>
      <c r="E125" s="105">
        <f>SUM(E123:E124)</f>
        <v>128.6</v>
      </c>
      <c r="F125" s="105" t="s">
        <v>228</v>
      </c>
      <c r="G125" s="103" t="s">
        <v>229</v>
      </c>
    </row>
    <row r="126" spans="1:7" ht="12.75">
      <c r="A126" s="104">
        <v>6</v>
      </c>
      <c r="B126" s="323" t="s">
        <v>230</v>
      </c>
      <c r="C126" s="323"/>
      <c r="D126" s="102">
        <v>0</v>
      </c>
      <c r="E126" s="102">
        <f>ROUND(D126*A126,2)</f>
        <v>0</v>
      </c>
      <c r="F126" s="102" t="s">
        <v>228</v>
      </c>
      <c r="G126" s="107" t="s">
        <v>238</v>
      </c>
    </row>
    <row r="127" spans="1:7" ht="12.75">
      <c r="A127" s="322" t="s">
        <v>239</v>
      </c>
      <c r="B127" s="323"/>
      <c r="C127" s="323"/>
      <c r="D127" s="323"/>
      <c r="E127" s="105">
        <f>SUM(E126:E126)</f>
        <v>0</v>
      </c>
      <c r="F127" s="105" t="s">
        <v>228</v>
      </c>
      <c r="G127" s="103" t="s">
        <v>229</v>
      </c>
    </row>
    <row r="128" spans="1:7" ht="12.75">
      <c r="A128" s="327" t="s">
        <v>75</v>
      </c>
      <c r="B128" s="328"/>
      <c r="C128" s="328"/>
      <c r="D128" s="328"/>
      <c r="E128" s="97">
        <f>SUM(E125-E127)</f>
        <v>128.6</v>
      </c>
      <c r="F128" s="98" t="s">
        <v>228</v>
      </c>
      <c r="G128" s="106" t="s">
        <v>240</v>
      </c>
    </row>
    <row r="129" spans="1:7" ht="12.75">
      <c r="A129" s="326"/>
      <c r="B129" s="326"/>
      <c r="C129" s="326"/>
      <c r="D129" s="326"/>
      <c r="E129" s="326"/>
      <c r="F129" s="326"/>
      <c r="G129" s="326"/>
    </row>
    <row r="130" spans="1:7" ht="12.75">
      <c r="A130" s="326" t="s">
        <v>241</v>
      </c>
      <c r="B130" s="326"/>
      <c r="C130" s="326"/>
      <c r="D130" s="326"/>
      <c r="E130" s="326"/>
      <c r="F130" s="326"/>
      <c r="G130" s="326"/>
    </row>
    <row r="131" spans="1:7" ht="12.75">
      <c r="A131" s="104"/>
      <c r="B131" s="102">
        <f>F106</f>
        <v>6</v>
      </c>
      <c r="C131" s="102"/>
      <c r="D131" s="102">
        <v>0</v>
      </c>
      <c r="E131" s="102">
        <f>B131*D131</f>
        <v>0</v>
      </c>
      <c r="F131" s="102" t="s">
        <v>228</v>
      </c>
      <c r="G131" s="103" t="s">
        <v>242</v>
      </c>
    </row>
    <row r="132" spans="1:7" ht="12.75">
      <c r="A132" s="104"/>
      <c r="B132" s="102">
        <v>6</v>
      </c>
      <c r="C132" s="102"/>
      <c r="D132" s="102">
        <f>D114</f>
        <v>0</v>
      </c>
      <c r="E132" s="102">
        <f>D132*B132</f>
        <v>0</v>
      </c>
      <c r="F132" s="102" t="s">
        <v>228</v>
      </c>
      <c r="G132" s="103" t="s">
        <v>226</v>
      </c>
    </row>
    <row r="133" spans="1:7" ht="12.75">
      <c r="A133" s="324" t="s">
        <v>75</v>
      </c>
      <c r="B133" s="325"/>
      <c r="C133" s="325"/>
      <c r="D133" s="325"/>
      <c r="E133" s="100">
        <f>SUM(E131:E132)</f>
        <v>0</v>
      </c>
      <c r="F133" s="100" t="s">
        <v>228</v>
      </c>
      <c r="G133" s="103" t="s">
        <v>240</v>
      </c>
    </row>
    <row r="134" spans="1:7" ht="12.75">
      <c r="A134" s="184"/>
      <c r="B134" s="99"/>
      <c r="C134" s="325" t="s">
        <v>284</v>
      </c>
      <c r="D134" s="325"/>
      <c r="E134" s="100">
        <f>E128+E133</f>
        <v>128.6</v>
      </c>
      <c r="F134" s="100" t="s">
        <v>228</v>
      </c>
      <c r="G134" s="103" t="s">
        <v>285</v>
      </c>
    </row>
    <row r="135" spans="1:7" ht="12.75">
      <c r="A135" s="326"/>
      <c r="B135" s="326"/>
      <c r="C135" s="326"/>
      <c r="D135" s="326"/>
      <c r="E135" s="326"/>
      <c r="F135" s="326"/>
      <c r="G135" s="326"/>
    </row>
    <row r="136" spans="1:7" ht="12.75">
      <c r="A136" s="326" t="s">
        <v>247</v>
      </c>
      <c r="B136" s="326"/>
      <c r="C136" s="326"/>
      <c r="D136" s="326"/>
      <c r="E136" s="326"/>
      <c r="F136" s="326"/>
      <c r="G136" s="326"/>
    </row>
    <row r="137" spans="1:7" ht="12.75">
      <c r="A137" s="104">
        <f>A123</f>
        <v>64.3</v>
      </c>
      <c r="B137" s="102"/>
      <c r="C137" s="102"/>
      <c r="D137" s="102">
        <f>D123</f>
        <v>2</v>
      </c>
      <c r="E137" s="102">
        <f>ROUND(D137*A137,2)</f>
        <v>128.6</v>
      </c>
      <c r="F137" s="102" t="s">
        <v>228</v>
      </c>
      <c r="G137" s="103" t="s">
        <v>243</v>
      </c>
    </row>
    <row r="138" spans="1:7" ht="12.75">
      <c r="A138" s="104">
        <v>3</v>
      </c>
      <c r="B138" s="102"/>
      <c r="C138" s="102"/>
      <c r="D138" s="102">
        <f>D114</f>
        <v>0</v>
      </c>
      <c r="E138" s="102">
        <f>D138*A138</f>
        <v>0</v>
      </c>
      <c r="F138" s="102" t="s">
        <v>228</v>
      </c>
      <c r="G138" s="103" t="s">
        <v>226</v>
      </c>
    </row>
    <row r="139" spans="1:7" ht="12.75">
      <c r="A139" s="322" t="s">
        <v>237</v>
      </c>
      <c r="B139" s="323"/>
      <c r="C139" s="323"/>
      <c r="D139" s="323"/>
      <c r="E139" s="105">
        <f>SUM(E137:E138)</f>
        <v>128.6</v>
      </c>
      <c r="F139" s="105" t="s">
        <v>228</v>
      </c>
      <c r="G139" s="103" t="s">
        <v>229</v>
      </c>
    </row>
    <row r="140" spans="1:7" ht="12.75">
      <c r="A140" s="104">
        <v>6</v>
      </c>
      <c r="B140" s="323" t="s">
        <v>230</v>
      </c>
      <c r="C140" s="323"/>
      <c r="D140" s="102">
        <v>0</v>
      </c>
      <c r="E140" s="102">
        <f>ROUND(D140*A140,2)</f>
        <v>0</v>
      </c>
      <c r="F140" s="102" t="s">
        <v>228</v>
      </c>
      <c r="G140" s="107" t="s">
        <v>238</v>
      </c>
    </row>
    <row r="141" spans="1:7" ht="12.75">
      <c r="A141" s="322" t="s">
        <v>239</v>
      </c>
      <c r="B141" s="323"/>
      <c r="C141" s="323"/>
      <c r="D141" s="323"/>
      <c r="E141" s="105">
        <f>SUM(E140:E140)</f>
        <v>0</v>
      </c>
      <c r="F141" s="105" t="s">
        <v>228</v>
      </c>
      <c r="G141" s="103" t="s">
        <v>229</v>
      </c>
    </row>
    <row r="142" spans="1:7" ht="12.75">
      <c r="A142" s="324" t="s">
        <v>75</v>
      </c>
      <c r="B142" s="325"/>
      <c r="C142" s="325"/>
      <c r="D142" s="325"/>
      <c r="E142" s="100">
        <f>E139-E141</f>
        <v>128.6</v>
      </c>
      <c r="F142" s="100" t="s">
        <v>228</v>
      </c>
      <c r="G142" s="103" t="s">
        <v>240</v>
      </c>
    </row>
    <row r="143" spans="1:7" ht="12.75">
      <c r="A143" s="326"/>
      <c r="B143" s="326"/>
      <c r="C143" s="326"/>
      <c r="D143" s="326"/>
      <c r="E143" s="326"/>
      <c r="F143" s="326"/>
      <c r="G143" s="326"/>
    </row>
    <row r="144" spans="1:7" ht="12.75">
      <c r="A144" s="326" t="s">
        <v>244</v>
      </c>
      <c r="B144" s="326"/>
      <c r="C144" s="326"/>
      <c r="D144" s="326"/>
      <c r="E144" s="326"/>
      <c r="F144" s="326"/>
      <c r="G144" s="326"/>
    </row>
    <row r="145" spans="1:7" ht="12.75">
      <c r="A145" s="101">
        <f>A113</f>
        <v>64.3</v>
      </c>
      <c r="B145" s="102">
        <f>F106</f>
        <v>6</v>
      </c>
      <c r="C145" s="99"/>
      <c r="D145" s="99"/>
      <c r="E145" s="102">
        <f>ROUND(B145*A145,2)</f>
        <v>385.8</v>
      </c>
      <c r="F145" s="102" t="s">
        <v>0</v>
      </c>
      <c r="G145" s="103" t="s">
        <v>225</v>
      </c>
    </row>
    <row r="146" spans="1:7" ht="12.75">
      <c r="A146" s="104">
        <v>3</v>
      </c>
      <c r="B146" s="102">
        <v>6</v>
      </c>
      <c r="C146" s="99"/>
      <c r="D146" s="102">
        <f>D114</f>
        <v>0</v>
      </c>
      <c r="E146" s="102">
        <f>ROUND(B146*A146*D146,2)</f>
        <v>0</v>
      </c>
      <c r="F146" s="102" t="s">
        <v>0</v>
      </c>
      <c r="G146" s="103" t="s">
        <v>245</v>
      </c>
    </row>
    <row r="147" spans="1:7" ht="12.75">
      <c r="A147" s="327" t="s">
        <v>75</v>
      </c>
      <c r="B147" s="328"/>
      <c r="C147" s="328"/>
      <c r="D147" s="328"/>
      <c r="E147" s="97">
        <f>SUM(E145:E146)</f>
        <v>385.8</v>
      </c>
      <c r="F147" s="98" t="s">
        <v>0</v>
      </c>
      <c r="G147" s="106" t="s">
        <v>246</v>
      </c>
    </row>
    <row r="148" spans="1:7" ht="12.75">
      <c r="A148" s="336"/>
      <c r="B148" s="337"/>
      <c r="C148" s="337"/>
      <c r="D148" s="337"/>
      <c r="E148" s="337"/>
      <c r="F148" s="337"/>
      <c r="G148" s="338"/>
    </row>
    <row r="149" spans="1:11" ht="12.75">
      <c r="A149" s="215" t="s">
        <v>213</v>
      </c>
      <c r="B149" s="339" t="str">
        <f>RESUMO!D23</f>
        <v>RUA DO BATISTA</v>
      </c>
      <c r="C149" s="340"/>
      <c r="D149" s="340"/>
      <c r="E149" s="340"/>
      <c r="F149" s="340"/>
      <c r="G149" s="340"/>
      <c r="H149" s="131"/>
      <c r="I149" s="131"/>
      <c r="J149" s="131"/>
      <c r="K149" s="131"/>
    </row>
    <row r="150" spans="1:11" ht="12.75">
      <c r="A150" s="215" t="s">
        <v>214</v>
      </c>
      <c r="B150" s="340" t="str">
        <f>B105</f>
        <v>CAPITÃO GERVÁSIO OLIVEIRA</v>
      </c>
      <c r="C150" s="340"/>
      <c r="D150" s="340"/>
      <c r="E150" s="340"/>
      <c r="F150" s="340"/>
      <c r="G150" s="340"/>
      <c r="H150" s="131"/>
      <c r="I150" s="131"/>
      <c r="J150" s="131"/>
      <c r="K150" s="131"/>
    </row>
    <row r="151" spans="1:11" ht="12.75">
      <c r="A151" s="215" t="s">
        <v>215</v>
      </c>
      <c r="B151" s="331">
        <v>119</v>
      </c>
      <c r="C151" s="331"/>
      <c r="D151" s="331"/>
      <c r="E151" s="215" t="s">
        <v>164</v>
      </c>
      <c r="F151" s="331">
        <v>6</v>
      </c>
      <c r="G151" s="340"/>
      <c r="H151" s="131"/>
      <c r="I151" s="131"/>
      <c r="J151" s="131"/>
      <c r="K151" s="131"/>
    </row>
    <row r="152" spans="1:11" ht="12.75">
      <c r="A152" s="332"/>
      <c r="B152" s="332"/>
      <c r="C152" s="332"/>
      <c r="D152" s="332"/>
      <c r="E152" s="332"/>
      <c r="F152" s="332"/>
      <c r="G152" s="332"/>
      <c r="H152" s="131"/>
      <c r="I152" s="131"/>
      <c r="J152" s="131"/>
      <c r="K152" s="131"/>
    </row>
    <row r="153" spans="1:11" ht="24">
      <c r="A153" s="189" t="s">
        <v>216</v>
      </c>
      <c r="B153" s="189" t="s">
        <v>217</v>
      </c>
      <c r="C153" s="189" t="s">
        <v>218</v>
      </c>
      <c r="D153" s="189" t="s">
        <v>219</v>
      </c>
      <c r="E153" s="189" t="s">
        <v>220</v>
      </c>
      <c r="F153" s="189" t="s">
        <v>221</v>
      </c>
      <c r="G153" s="189" t="s">
        <v>222</v>
      </c>
      <c r="H153" s="131"/>
      <c r="I153" s="131"/>
      <c r="J153" s="131"/>
      <c r="K153" s="131"/>
    </row>
    <row r="154" spans="1:11" ht="12.75">
      <c r="A154" s="333"/>
      <c r="B154" s="333"/>
      <c r="C154" s="333"/>
      <c r="D154" s="333"/>
      <c r="E154" s="333"/>
      <c r="F154" s="333"/>
      <c r="G154" s="333"/>
      <c r="H154" s="131"/>
      <c r="I154" s="131"/>
      <c r="J154" s="131"/>
      <c r="K154" s="131"/>
    </row>
    <row r="155" spans="1:11" ht="12.75">
      <c r="A155" s="334" t="s">
        <v>223</v>
      </c>
      <c r="B155" s="334"/>
      <c r="C155" s="334"/>
      <c r="D155" s="334"/>
      <c r="E155" s="334"/>
      <c r="F155" s="334"/>
      <c r="G155" s="334"/>
      <c r="H155" s="131"/>
      <c r="I155" s="131"/>
      <c r="J155" s="131"/>
      <c r="K155" s="131"/>
    </row>
    <row r="156" spans="1:11" ht="12.75">
      <c r="A156" s="334"/>
      <c r="B156" s="334"/>
      <c r="C156" s="334"/>
      <c r="D156" s="334"/>
      <c r="E156" s="334"/>
      <c r="F156" s="334"/>
      <c r="G156" s="334"/>
      <c r="H156" s="131"/>
      <c r="I156" s="131"/>
      <c r="J156" s="131"/>
      <c r="K156" s="131"/>
    </row>
    <row r="157" spans="1:11" ht="12.75">
      <c r="A157" s="335" t="s">
        <v>224</v>
      </c>
      <c r="B157" s="335"/>
      <c r="C157" s="335"/>
      <c r="D157" s="335"/>
      <c r="E157" s="335"/>
      <c r="F157" s="335"/>
      <c r="G157" s="335"/>
      <c r="H157" s="131"/>
      <c r="I157" s="131"/>
      <c r="J157" s="179" t="e">
        <f>E192+#REF!+#REF!+#REF!+#REF!+#REF!+#REF!+#REF!+#REF!</f>
        <v>#REF!</v>
      </c>
      <c r="K157" s="131"/>
    </row>
    <row r="158" spans="1:11" ht="12.75">
      <c r="A158" s="174">
        <f>B151</f>
        <v>119</v>
      </c>
      <c r="B158" s="175">
        <f>F151</f>
        <v>6</v>
      </c>
      <c r="C158" s="175"/>
      <c r="D158" s="175">
        <v>1</v>
      </c>
      <c r="E158" s="176">
        <f>A158*B158*D158</f>
        <v>714</v>
      </c>
      <c r="F158" s="177" t="s">
        <v>0</v>
      </c>
      <c r="G158" s="178" t="s">
        <v>225</v>
      </c>
      <c r="H158" s="131"/>
      <c r="I158" s="179"/>
      <c r="J158" s="131"/>
      <c r="K158" s="179"/>
    </row>
    <row r="159" spans="1:11" ht="12.75">
      <c r="A159" s="180">
        <v>3</v>
      </c>
      <c r="B159" s="175">
        <v>6</v>
      </c>
      <c r="C159" s="181"/>
      <c r="D159" s="175">
        <v>0</v>
      </c>
      <c r="E159" s="175">
        <f>ROUND(B159*A159*D159,2)</f>
        <v>0</v>
      </c>
      <c r="F159" s="175" t="s">
        <v>0</v>
      </c>
      <c r="G159" s="178" t="s">
        <v>226</v>
      </c>
      <c r="H159" s="131"/>
      <c r="I159" s="131"/>
      <c r="J159" s="131"/>
      <c r="K159" s="179"/>
    </row>
    <row r="160" spans="1:11" ht="12.75">
      <c r="A160" s="329" t="s">
        <v>227</v>
      </c>
      <c r="B160" s="330"/>
      <c r="C160" s="330"/>
      <c r="D160" s="330"/>
      <c r="E160" s="175">
        <f>SUM(E158:E159)</f>
        <v>714</v>
      </c>
      <c r="F160" s="175" t="s">
        <v>228</v>
      </c>
      <c r="G160" s="178" t="s">
        <v>229</v>
      </c>
      <c r="H160" s="131"/>
      <c r="I160" s="131"/>
      <c r="J160" s="131"/>
      <c r="K160" s="179"/>
    </row>
    <row r="161" spans="1:11" ht="12.75">
      <c r="A161" s="180">
        <v>6</v>
      </c>
      <c r="B161" s="175">
        <v>6</v>
      </c>
      <c r="C161" s="175" t="s">
        <v>230</v>
      </c>
      <c r="D161" s="175"/>
      <c r="E161" s="175">
        <f>A161*B161*D161</f>
        <v>0</v>
      </c>
      <c r="F161" s="175" t="s">
        <v>0</v>
      </c>
      <c r="G161" s="178" t="s">
        <v>231</v>
      </c>
      <c r="H161" s="131"/>
      <c r="I161" s="131"/>
      <c r="J161" s="131"/>
      <c r="K161" s="131"/>
    </row>
    <row r="162" spans="1:11" ht="12.75">
      <c r="A162" s="329" t="s">
        <v>232</v>
      </c>
      <c r="B162" s="330"/>
      <c r="C162" s="330"/>
      <c r="D162" s="330"/>
      <c r="E162" s="175">
        <f>SUM(E161:E161)</f>
        <v>0</v>
      </c>
      <c r="F162" s="175" t="s">
        <v>0</v>
      </c>
      <c r="G162" s="178" t="s">
        <v>229</v>
      </c>
      <c r="H162" s="131"/>
      <c r="I162" s="131"/>
      <c r="J162" s="131"/>
      <c r="K162" s="131"/>
    </row>
    <row r="163" spans="1:8" ht="12.75">
      <c r="A163" s="327" t="s">
        <v>75</v>
      </c>
      <c r="B163" s="328"/>
      <c r="C163" s="328"/>
      <c r="D163" s="328"/>
      <c r="E163" s="97">
        <f>E160-E162</f>
        <v>714</v>
      </c>
      <c r="F163" s="98" t="s">
        <v>0</v>
      </c>
      <c r="G163" s="106" t="s">
        <v>233</v>
      </c>
      <c r="H163" s="18" t="e">
        <f>E163+#REF!</f>
        <v>#REF!</v>
      </c>
    </row>
    <row r="164" spans="1:7" ht="12.75">
      <c r="A164" s="326"/>
      <c r="B164" s="326"/>
      <c r="C164" s="326"/>
      <c r="D164" s="326"/>
      <c r="E164" s="326"/>
      <c r="F164" s="326"/>
      <c r="G164" s="326"/>
    </row>
    <row r="165" spans="1:7" ht="12.75">
      <c r="A165" s="331" t="s">
        <v>234</v>
      </c>
      <c r="B165" s="331"/>
      <c r="C165" s="331"/>
      <c r="D165" s="331"/>
      <c r="E165" s="331"/>
      <c r="F165" s="331"/>
      <c r="G165" s="331"/>
    </row>
    <row r="166" spans="1:7" ht="12.75">
      <c r="A166" s="326"/>
      <c r="B166" s="326"/>
      <c r="C166" s="326"/>
      <c r="D166" s="326"/>
      <c r="E166" s="326"/>
      <c r="F166" s="326"/>
      <c r="G166" s="326"/>
    </row>
    <row r="167" spans="1:7" ht="12.75">
      <c r="A167" s="326" t="s">
        <v>235</v>
      </c>
      <c r="B167" s="326"/>
      <c r="C167" s="326"/>
      <c r="D167" s="326"/>
      <c r="E167" s="326"/>
      <c r="F167" s="326"/>
      <c r="G167" s="326"/>
    </row>
    <row r="168" spans="1:7" ht="12.75">
      <c r="A168" s="101">
        <f>B151</f>
        <v>119</v>
      </c>
      <c r="B168" s="102"/>
      <c r="C168" s="102"/>
      <c r="D168" s="102">
        <v>2</v>
      </c>
      <c r="E168" s="102">
        <f>A168*D168</f>
        <v>238</v>
      </c>
      <c r="F168" s="102" t="s">
        <v>228</v>
      </c>
      <c r="G168" s="103" t="s">
        <v>236</v>
      </c>
    </row>
    <row r="169" spans="1:7" ht="12.75">
      <c r="A169" s="104">
        <v>3</v>
      </c>
      <c r="B169" s="102"/>
      <c r="C169" s="102"/>
      <c r="D169" s="102">
        <f>D159</f>
        <v>0</v>
      </c>
      <c r="E169" s="102">
        <f>D169*A169</f>
        <v>0</v>
      </c>
      <c r="F169" s="102" t="s">
        <v>228</v>
      </c>
      <c r="G169" s="103" t="s">
        <v>226</v>
      </c>
    </row>
    <row r="170" spans="1:7" ht="12.75">
      <c r="A170" s="322" t="s">
        <v>237</v>
      </c>
      <c r="B170" s="323"/>
      <c r="C170" s="323"/>
      <c r="D170" s="323"/>
      <c r="E170" s="105">
        <f>SUM(E168:E169)</f>
        <v>238</v>
      </c>
      <c r="F170" s="105" t="s">
        <v>228</v>
      </c>
      <c r="G170" s="103" t="s">
        <v>229</v>
      </c>
    </row>
    <row r="171" spans="1:7" ht="12.75">
      <c r="A171" s="104">
        <v>6</v>
      </c>
      <c r="B171" s="323" t="s">
        <v>230</v>
      </c>
      <c r="C171" s="323"/>
      <c r="D171" s="102">
        <v>1</v>
      </c>
      <c r="E171" s="102">
        <f>ROUND(D171*A171,2)</f>
        <v>6</v>
      </c>
      <c r="F171" s="102" t="s">
        <v>228</v>
      </c>
      <c r="G171" s="107" t="s">
        <v>238</v>
      </c>
    </row>
    <row r="172" spans="1:7" ht="12.75">
      <c r="A172" s="322" t="s">
        <v>239</v>
      </c>
      <c r="B172" s="323"/>
      <c r="C172" s="323"/>
      <c r="D172" s="323"/>
      <c r="E172" s="105">
        <f>SUM(E171:E171)</f>
        <v>6</v>
      </c>
      <c r="F172" s="105" t="s">
        <v>228</v>
      </c>
      <c r="G172" s="103" t="s">
        <v>229</v>
      </c>
    </row>
    <row r="173" spans="1:7" ht="12.75">
      <c r="A173" s="327" t="s">
        <v>75</v>
      </c>
      <c r="B173" s="328"/>
      <c r="C173" s="328"/>
      <c r="D173" s="328"/>
      <c r="E173" s="97">
        <f>SUM(E170-E172)</f>
        <v>232</v>
      </c>
      <c r="F173" s="98" t="s">
        <v>228</v>
      </c>
      <c r="G173" s="106" t="s">
        <v>240</v>
      </c>
    </row>
    <row r="174" spans="1:7" ht="12.75">
      <c r="A174" s="326"/>
      <c r="B174" s="326"/>
      <c r="C174" s="326"/>
      <c r="D174" s="326"/>
      <c r="E174" s="326"/>
      <c r="F174" s="326"/>
      <c r="G174" s="326"/>
    </row>
    <row r="175" spans="1:7" ht="12.75">
      <c r="A175" s="326" t="s">
        <v>241</v>
      </c>
      <c r="B175" s="326"/>
      <c r="C175" s="326"/>
      <c r="D175" s="326"/>
      <c r="E175" s="326"/>
      <c r="F175" s="326"/>
      <c r="G175" s="326"/>
    </row>
    <row r="176" spans="1:7" ht="12.75">
      <c r="A176" s="104"/>
      <c r="B176" s="102">
        <f>F151</f>
        <v>6</v>
      </c>
      <c r="C176" s="102"/>
      <c r="D176" s="102">
        <v>1</v>
      </c>
      <c r="E176" s="102">
        <f>B176*D176</f>
        <v>6</v>
      </c>
      <c r="F176" s="102" t="s">
        <v>228</v>
      </c>
      <c r="G176" s="103" t="s">
        <v>242</v>
      </c>
    </row>
    <row r="177" spans="1:7" ht="12.75">
      <c r="A177" s="104"/>
      <c r="B177" s="102">
        <v>6</v>
      </c>
      <c r="C177" s="102"/>
      <c r="D177" s="102">
        <f>D159</f>
        <v>0</v>
      </c>
      <c r="E177" s="102">
        <f>D177*B177</f>
        <v>0</v>
      </c>
      <c r="F177" s="102" t="s">
        <v>228</v>
      </c>
      <c r="G177" s="103" t="s">
        <v>226</v>
      </c>
    </row>
    <row r="178" spans="1:7" ht="12.75">
      <c r="A178" s="324" t="s">
        <v>75</v>
      </c>
      <c r="B178" s="325"/>
      <c r="C178" s="325"/>
      <c r="D178" s="325"/>
      <c r="E178" s="100">
        <f>SUM(E176:E177)</f>
        <v>6</v>
      </c>
      <c r="F178" s="100" t="s">
        <v>228</v>
      </c>
      <c r="G178" s="103" t="s">
        <v>240</v>
      </c>
    </row>
    <row r="179" spans="1:7" ht="12.75">
      <c r="A179" s="184"/>
      <c r="B179" s="99"/>
      <c r="C179" s="325" t="s">
        <v>284</v>
      </c>
      <c r="D179" s="325"/>
      <c r="E179" s="100">
        <f>E173+E178</f>
        <v>238</v>
      </c>
      <c r="F179" s="100" t="s">
        <v>228</v>
      </c>
      <c r="G179" s="103" t="s">
        <v>285</v>
      </c>
    </row>
    <row r="180" spans="1:7" ht="12.75">
      <c r="A180" s="326"/>
      <c r="B180" s="326"/>
      <c r="C180" s="326"/>
      <c r="D180" s="326"/>
      <c r="E180" s="326"/>
      <c r="F180" s="326"/>
      <c r="G180" s="326"/>
    </row>
    <row r="181" spans="1:7" ht="12.75">
      <c r="A181" s="326" t="s">
        <v>247</v>
      </c>
      <c r="B181" s="326"/>
      <c r="C181" s="326"/>
      <c r="D181" s="326"/>
      <c r="E181" s="326"/>
      <c r="F181" s="326"/>
      <c r="G181" s="326"/>
    </row>
    <row r="182" spans="1:7" ht="12.75">
      <c r="A182" s="104">
        <f>A168</f>
        <v>119</v>
      </c>
      <c r="B182" s="102"/>
      <c r="C182" s="102"/>
      <c r="D182" s="102">
        <f>D168</f>
        <v>2</v>
      </c>
      <c r="E182" s="102">
        <f>ROUND(D182*A182,2)</f>
        <v>238</v>
      </c>
      <c r="F182" s="102" t="s">
        <v>228</v>
      </c>
      <c r="G182" s="103" t="s">
        <v>243</v>
      </c>
    </row>
    <row r="183" spans="1:7" ht="12.75">
      <c r="A183" s="104">
        <v>3</v>
      </c>
      <c r="B183" s="102"/>
      <c r="C183" s="102"/>
      <c r="D183" s="102">
        <f>D159</f>
        <v>0</v>
      </c>
      <c r="E183" s="102">
        <f>D183*A183</f>
        <v>0</v>
      </c>
      <c r="F183" s="102" t="s">
        <v>228</v>
      </c>
      <c r="G183" s="103" t="s">
        <v>226</v>
      </c>
    </row>
    <row r="184" spans="1:7" ht="12.75">
      <c r="A184" s="322" t="s">
        <v>237</v>
      </c>
      <c r="B184" s="323"/>
      <c r="C184" s="323"/>
      <c r="D184" s="323"/>
      <c r="E184" s="105">
        <f>SUM(E182:E183)</f>
        <v>238</v>
      </c>
      <c r="F184" s="105" t="s">
        <v>228</v>
      </c>
      <c r="G184" s="103" t="s">
        <v>229</v>
      </c>
    </row>
    <row r="185" spans="1:7" ht="12.75">
      <c r="A185" s="104">
        <v>6</v>
      </c>
      <c r="B185" s="323" t="s">
        <v>230</v>
      </c>
      <c r="C185" s="323"/>
      <c r="D185" s="102">
        <v>1</v>
      </c>
      <c r="E185" s="102">
        <f>ROUND(D185*A185,2)</f>
        <v>6</v>
      </c>
      <c r="F185" s="102" t="s">
        <v>228</v>
      </c>
      <c r="G185" s="107" t="s">
        <v>238</v>
      </c>
    </row>
    <row r="186" spans="1:7" ht="12.75">
      <c r="A186" s="322" t="s">
        <v>239</v>
      </c>
      <c r="B186" s="323"/>
      <c r="C186" s="323"/>
      <c r="D186" s="323"/>
      <c r="E186" s="105">
        <f>SUM(E185:E185)</f>
        <v>6</v>
      </c>
      <c r="F186" s="105" t="s">
        <v>228</v>
      </c>
      <c r="G186" s="103" t="s">
        <v>229</v>
      </c>
    </row>
    <row r="187" spans="1:7" ht="12.75">
      <c r="A187" s="324" t="s">
        <v>75</v>
      </c>
      <c r="B187" s="325"/>
      <c r="C187" s="325"/>
      <c r="D187" s="325"/>
      <c r="E187" s="100">
        <f>E184-E186</f>
        <v>232</v>
      </c>
      <c r="F187" s="100" t="s">
        <v>228</v>
      </c>
      <c r="G187" s="103" t="s">
        <v>240</v>
      </c>
    </row>
    <row r="188" spans="1:7" ht="12.75">
      <c r="A188" s="326"/>
      <c r="B188" s="326"/>
      <c r="C188" s="326"/>
      <c r="D188" s="326"/>
      <c r="E188" s="326"/>
      <c r="F188" s="326"/>
      <c r="G188" s="326"/>
    </row>
    <row r="189" spans="1:7" ht="12.75">
      <c r="A189" s="326" t="s">
        <v>244</v>
      </c>
      <c r="B189" s="326"/>
      <c r="C189" s="326"/>
      <c r="D189" s="326"/>
      <c r="E189" s="326"/>
      <c r="F189" s="326"/>
      <c r="G189" s="326"/>
    </row>
    <row r="190" spans="1:7" ht="12.75">
      <c r="A190" s="101">
        <f>A158</f>
        <v>119</v>
      </c>
      <c r="B190" s="102">
        <f>F151</f>
        <v>6</v>
      </c>
      <c r="C190" s="99"/>
      <c r="D190" s="99"/>
      <c r="E190" s="102">
        <f>ROUND(B190*A190,2)</f>
        <v>714</v>
      </c>
      <c r="F190" s="102" t="s">
        <v>0</v>
      </c>
      <c r="G190" s="103" t="s">
        <v>225</v>
      </c>
    </row>
    <row r="191" spans="1:7" ht="12.75">
      <c r="A191" s="104">
        <v>3</v>
      </c>
      <c r="B191" s="102">
        <v>6</v>
      </c>
      <c r="C191" s="99"/>
      <c r="D191" s="102">
        <f>D159</f>
        <v>0</v>
      </c>
      <c r="E191" s="102">
        <f>ROUND(B191*A191*D191,2)</f>
        <v>0</v>
      </c>
      <c r="F191" s="102" t="s">
        <v>0</v>
      </c>
      <c r="G191" s="103" t="s">
        <v>245</v>
      </c>
    </row>
    <row r="192" spans="1:7" ht="12.75">
      <c r="A192" s="327" t="s">
        <v>75</v>
      </c>
      <c r="B192" s="328"/>
      <c r="C192" s="328"/>
      <c r="D192" s="328"/>
      <c r="E192" s="97">
        <f>SUM(E190:E191)</f>
        <v>714</v>
      </c>
      <c r="F192" s="98" t="s">
        <v>0</v>
      </c>
      <c r="G192" s="106" t="s">
        <v>246</v>
      </c>
    </row>
    <row r="193" spans="1:7" ht="12.75">
      <c r="A193" s="336"/>
      <c r="B193" s="337"/>
      <c r="C193" s="337"/>
      <c r="D193" s="337"/>
      <c r="E193" s="337"/>
      <c r="F193" s="337"/>
      <c r="G193" s="338"/>
    </row>
    <row r="194" spans="1:11" ht="12.75">
      <c r="A194" s="215" t="s">
        <v>213</v>
      </c>
      <c r="B194" s="339" t="str">
        <f>RESUMO!D27</f>
        <v>RUA DO NEGUINHO</v>
      </c>
      <c r="C194" s="340"/>
      <c r="D194" s="340"/>
      <c r="E194" s="340"/>
      <c r="F194" s="340"/>
      <c r="G194" s="340"/>
      <c r="H194" s="131"/>
      <c r="I194" s="131"/>
      <c r="J194" s="131"/>
      <c r="K194" s="131"/>
    </row>
    <row r="195" spans="1:11" ht="12.75">
      <c r="A195" s="215" t="s">
        <v>214</v>
      </c>
      <c r="B195" s="340" t="str">
        <f>B150</f>
        <v>CAPITÃO GERVÁSIO OLIVEIRA</v>
      </c>
      <c r="C195" s="340"/>
      <c r="D195" s="340"/>
      <c r="E195" s="340"/>
      <c r="F195" s="340"/>
      <c r="G195" s="340"/>
      <c r="H195" s="131"/>
      <c r="I195" s="131"/>
      <c r="J195" s="131"/>
      <c r="K195" s="131"/>
    </row>
    <row r="196" spans="1:11" ht="12.75">
      <c r="A196" s="215" t="s">
        <v>215</v>
      </c>
      <c r="B196" s="331">
        <v>52</v>
      </c>
      <c r="C196" s="331"/>
      <c r="D196" s="331"/>
      <c r="E196" s="215" t="s">
        <v>164</v>
      </c>
      <c r="F196" s="331">
        <v>6</v>
      </c>
      <c r="G196" s="340"/>
      <c r="H196" s="131"/>
      <c r="I196" s="131"/>
      <c r="J196" s="131"/>
      <c r="K196" s="131"/>
    </row>
    <row r="197" spans="1:11" ht="12.75">
      <c r="A197" s="332"/>
      <c r="B197" s="332"/>
      <c r="C197" s="332"/>
      <c r="D197" s="332"/>
      <c r="E197" s="332"/>
      <c r="F197" s="332"/>
      <c r="G197" s="332"/>
      <c r="H197" s="131"/>
      <c r="I197" s="131"/>
      <c r="J197" s="131"/>
      <c r="K197" s="131"/>
    </row>
    <row r="198" spans="1:11" ht="24">
      <c r="A198" s="189" t="s">
        <v>216</v>
      </c>
      <c r="B198" s="189" t="s">
        <v>217</v>
      </c>
      <c r="C198" s="189" t="s">
        <v>218</v>
      </c>
      <c r="D198" s="189" t="s">
        <v>219</v>
      </c>
      <c r="E198" s="189" t="s">
        <v>220</v>
      </c>
      <c r="F198" s="189" t="s">
        <v>221</v>
      </c>
      <c r="G198" s="189" t="s">
        <v>222</v>
      </c>
      <c r="H198" s="131"/>
      <c r="I198" s="131"/>
      <c r="J198" s="131"/>
      <c r="K198" s="131"/>
    </row>
    <row r="199" spans="1:11" ht="12.75">
      <c r="A199" s="333"/>
      <c r="B199" s="333"/>
      <c r="C199" s="333"/>
      <c r="D199" s="333"/>
      <c r="E199" s="333"/>
      <c r="F199" s="333"/>
      <c r="G199" s="333"/>
      <c r="H199" s="131"/>
      <c r="I199" s="131"/>
      <c r="J199" s="131"/>
      <c r="K199" s="131"/>
    </row>
    <row r="200" spans="1:11" ht="12.75">
      <c r="A200" s="334" t="s">
        <v>223</v>
      </c>
      <c r="B200" s="334"/>
      <c r="C200" s="334"/>
      <c r="D200" s="334"/>
      <c r="E200" s="334"/>
      <c r="F200" s="334"/>
      <c r="G200" s="334"/>
      <c r="H200" s="131"/>
      <c r="I200" s="131"/>
      <c r="J200" s="131"/>
      <c r="K200" s="131"/>
    </row>
    <row r="201" spans="1:11" ht="12.75">
      <c r="A201" s="334"/>
      <c r="B201" s="334"/>
      <c r="C201" s="334"/>
      <c r="D201" s="334"/>
      <c r="E201" s="334"/>
      <c r="F201" s="334"/>
      <c r="G201" s="334"/>
      <c r="H201" s="131"/>
      <c r="I201" s="131"/>
      <c r="J201" s="131"/>
      <c r="K201" s="131"/>
    </row>
    <row r="202" spans="1:11" ht="12.75">
      <c r="A202" s="335" t="s">
        <v>224</v>
      </c>
      <c r="B202" s="335"/>
      <c r="C202" s="335"/>
      <c r="D202" s="335"/>
      <c r="E202" s="335"/>
      <c r="F202" s="335"/>
      <c r="G202" s="335"/>
      <c r="H202" s="131"/>
      <c r="I202" s="131"/>
      <c r="J202" s="179" t="e">
        <f>E237+#REF!+#REF!+#REF!+#REF!+#REF!+#REF!+#REF!+#REF!</f>
        <v>#REF!</v>
      </c>
      <c r="K202" s="131"/>
    </row>
    <row r="203" spans="1:11" ht="12.75">
      <c r="A203" s="174">
        <f>B196</f>
        <v>52</v>
      </c>
      <c r="B203" s="175">
        <f>F196</f>
        <v>6</v>
      </c>
      <c r="C203" s="175"/>
      <c r="D203" s="175">
        <v>1</v>
      </c>
      <c r="E203" s="176">
        <f>A203*B203*D203</f>
        <v>312</v>
      </c>
      <c r="F203" s="177" t="s">
        <v>0</v>
      </c>
      <c r="G203" s="178" t="s">
        <v>225</v>
      </c>
      <c r="H203" s="131"/>
      <c r="I203" s="179"/>
      <c r="J203" s="131"/>
      <c r="K203" s="179"/>
    </row>
    <row r="204" spans="1:11" ht="12.75">
      <c r="A204" s="180">
        <v>3</v>
      </c>
      <c r="B204" s="175">
        <v>6</v>
      </c>
      <c r="C204" s="181"/>
      <c r="D204" s="175">
        <v>0</v>
      </c>
      <c r="E204" s="175">
        <f>ROUND(B204*A204*D204,2)</f>
        <v>0</v>
      </c>
      <c r="F204" s="175" t="s">
        <v>0</v>
      </c>
      <c r="G204" s="178" t="s">
        <v>226</v>
      </c>
      <c r="H204" s="131"/>
      <c r="I204" s="131"/>
      <c r="J204" s="131"/>
      <c r="K204" s="179"/>
    </row>
    <row r="205" spans="1:11" ht="12.75">
      <c r="A205" s="329" t="s">
        <v>227</v>
      </c>
      <c r="B205" s="330"/>
      <c r="C205" s="330"/>
      <c r="D205" s="330"/>
      <c r="E205" s="175">
        <f>SUM(E203:E204)</f>
        <v>312</v>
      </c>
      <c r="F205" s="175" t="s">
        <v>228</v>
      </c>
      <c r="G205" s="178" t="s">
        <v>229</v>
      </c>
      <c r="H205" s="131"/>
      <c r="I205" s="131"/>
      <c r="J205" s="131"/>
      <c r="K205" s="179"/>
    </row>
    <row r="206" spans="1:11" ht="12.75">
      <c r="A206" s="180">
        <v>0</v>
      </c>
      <c r="B206" s="175">
        <v>0</v>
      </c>
      <c r="C206" s="175" t="s">
        <v>230</v>
      </c>
      <c r="D206" s="175">
        <v>0</v>
      </c>
      <c r="E206" s="175">
        <f>A206*B206*D206</f>
        <v>0</v>
      </c>
      <c r="F206" s="175" t="s">
        <v>0</v>
      </c>
      <c r="G206" s="178" t="s">
        <v>231</v>
      </c>
      <c r="H206" s="131"/>
      <c r="I206" s="131"/>
      <c r="J206" s="131"/>
      <c r="K206" s="131"/>
    </row>
    <row r="207" spans="1:11" ht="12.75">
      <c r="A207" s="329" t="s">
        <v>232</v>
      </c>
      <c r="B207" s="330"/>
      <c r="C207" s="330"/>
      <c r="D207" s="330"/>
      <c r="E207" s="175">
        <f>SUM(E206:E206)</f>
        <v>0</v>
      </c>
      <c r="F207" s="175" t="s">
        <v>0</v>
      </c>
      <c r="G207" s="178" t="s">
        <v>229</v>
      </c>
      <c r="H207" s="131"/>
      <c r="I207" s="131"/>
      <c r="J207" s="131"/>
      <c r="K207" s="131"/>
    </row>
    <row r="208" spans="1:8" ht="12.75">
      <c r="A208" s="327" t="s">
        <v>75</v>
      </c>
      <c r="B208" s="328"/>
      <c r="C208" s="328"/>
      <c r="D208" s="328"/>
      <c r="E208" s="97">
        <f>E205-E207</f>
        <v>312</v>
      </c>
      <c r="F208" s="98" t="s">
        <v>0</v>
      </c>
      <c r="G208" s="106" t="s">
        <v>233</v>
      </c>
      <c r="H208" s="18" t="e">
        <f>E208+#REF!</f>
        <v>#REF!</v>
      </c>
    </row>
    <row r="209" spans="1:7" ht="12.75">
      <c r="A209" s="326"/>
      <c r="B209" s="326"/>
      <c r="C209" s="326"/>
      <c r="D209" s="326"/>
      <c r="E209" s="326"/>
      <c r="F209" s="326"/>
      <c r="G209" s="326"/>
    </row>
    <row r="210" spans="1:7" ht="12.75">
      <c r="A210" s="331" t="s">
        <v>234</v>
      </c>
      <c r="B210" s="331"/>
      <c r="C210" s="331"/>
      <c r="D210" s="331"/>
      <c r="E210" s="331"/>
      <c r="F210" s="331"/>
      <c r="G210" s="331"/>
    </row>
    <row r="211" spans="1:7" ht="12.75">
      <c r="A211" s="326"/>
      <c r="B211" s="326"/>
      <c r="C211" s="326"/>
      <c r="D211" s="326"/>
      <c r="E211" s="326"/>
      <c r="F211" s="326"/>
      <c r="G211" s="326"/>
    </row>
    <row r="212" spans="1:7" ht="12.75">
      <c r="A212" s="326" t="s">
        <v>235</v>
      </c>
      <c r="B212" s="326"/>
      <c r="C212" s="326"/>
      <c r="D212" s="326"/>
      <c r="E212" s="326"/>
      <c r="F212" s="326"/>
      <c r="G212" s="326"/>
    </row>
    <row r="213" spans="1:7" ht="12.75">
      <c r="A213" s="101">
        <f>B196</f>
        <v>52</v>
      </c>
      <c r="B213" s="102"/>
      <c r="C213" s="102"/>
      <c r="D213" s="102">
        <v>2</v>
      </c>
      <c r="E213" s="102">
        <f>A213*D213</f>
        <v>104</v>
      </c>
      <c r="F213" s="102" t="s">
        <v>228</v>
      </c>
      <c r="G213" s="103" t="s">
        <v>236</v>
      </c>
    </row>
    <row r="214" spans="1:7" ht="12.75">
      <c r="A214" s="104">
        <v>3</v>
      </c>
      <c r="B214" s="102"/>
      <c r="C214" s="102"/>
      <c r="D214" s="102">
        <f>D204</f>
        <v>0</v>
      </c>
      <c r="E214" s="102">
        <f>D214*A214</f>
        <v>0</v>
      </c>
      <c r="F214" s="102" t="s">
        <v>228</v>
      </c>
      <c r="G214" s="103" t="s">
        <v>226</v>
      </c>
    </row>
    <row r="215" spans="1:7" ht="12.75">
      <c r="A215" s="322" t="s">
        <v>237</v>
      </c>
      <c r="B215" s="323"/>
      <c r="C215" s="323"/>
      <c r="D215" s="323"/>
      <c r="E215" s="105">
        <f>SUM(E213:E214)</f>
        <v>104</v>
      </c>
      <c r="F215" s="105" t="s">
        <v>228</v>
      </c>
      <c r="G215" s="103" t="s">
        <v>229</v>
      </c>
    </row>
    <row r="216" spans="1:7" ht="12.75">
      <c r="A216" s="104">
        <v>6</v>
      </c>
      <c r="B216" s="323" t="s">
        <v>230</v>
      </c>
      <c r="C216" s="323"/>
      <c r="D216" s="102">
        <v>0</v>
      </c>
      <c r="E216" s="102">
        <f>ROUND(D216*A216,2)</f>
        <v>0</v>
      </c>
      <c r="F216" s="102" t="s">
        <v>228</v>
      </c>
      <c r="G216" s="107" t="s">
        <v>238</v>
      </c>
    </row>
    <row r="217" spans="1:7" ht="12.75">
      <c r="A217" s="322" t="s">
        <v>239</v>
      </c>
      <c r="B217" s="323"/>
      <c r="C217" s="323"/>
      <c r="D217" s="323"/>
      <c r="E217" s="105">
        <f>SUM(E216:E216)</f>
        <v>0</v>
      </c>
      <c r="F217" s="105" t="s">
        <v>228</v>
      </c>
      <c r="G217" s="103" t="s">
        <v>229</v>
      </c>
    </row>
    <row r="218" spans="1:7" ht="12.75">
      <c r="A218" s="327" t="s">
        <v>75</v>
      </c>
      <c r="B218" s="328"/>
      <c r="C218" s="328"/>
      <c r="D218" s="328"/>
      <c r="E218" s="97">
        <f>SUM(E215-E217)</f>
        <v>104</v>
      </c>
      <c r="F218" s="98" t="s">
        <v>228</v>
      </c>
      <c r="G218" s="106" t="s">
        <v>240</v>
      </c>
    </row>
    <row r="219" spans="1:7" ht="12.75">
      <c r="A219" s="326"/>
      <c r="B219" s="326"/>
      <c r="C219" s="326"/>
      <c r="D219" s="326"/>
      <c r="E219" s="326"/>
      <c r="F219" s="326"/>
      <c r="G219" s="326"/>
    </row>
    <row r="220" spans="1:7" ht="12.75">
      <c r="A220" s="326" t="s">
        <v>241</v>
      </c>
      <c r="B220" s="326"/>
      <c r="C220" s="326"/>
      <c r="D220" s="326"/>
      <c r="E220" s="326"/>
      <c r="F220" s="326"/>
      <c r="G220" s="326"/>
    </row>
    <row r="221" spans="1:7" ht="12.75">
      <c r="A221" s="104"/>
      <c r="B221" s="102">
        <f>F196</f>
        <v>6</v>
      </c>
      <c r="C221" s="102"/>
      <c r="D221" s="102">
        <v>0</v>
      </c>
      <c r="E221" s="102">
        <f>B221*D221</f>
        <v>0</v>
      </c>
      <c r="F221" s="102" t="s">
        <v>228</v>
      </c>
      <c r="G221" s="103" t="s">
        <v>242</v>
      </c>
    </row>
    <row r="222" spans="1:7" ht="12.75">
      <c r="A222" s="104"/>
      <c r="B222" s="102">
        <v>6</v>
      </c>
      <c r="C222" s="102"/>
      <c r="D222" s="102">
        <f>D204</f>
        <v>0</v>
      </c>
      <c r="E222" s="102">
        <f>D222*B222</f>
        <v>0</v>
      </c>
      <c r="F222" s="102" t="s">
        <v>228</v>
      </c>
      <c r="G222" s="103" t="s">
        <v>226</v>
      </c>
    </row>
    <row r="223" spans="1:7" ht="12.75">
      <c r="A223" s="324" t="s">
        <v>75</v>
      </c>
      <c r="B223" s="325"/>
      <c r="C223" s="325"/>
      <c r="D223" s="325"/>
      <c r="E223" s="100">
        <f>SUM(E221:E222)</f>
        <v>0</v>
      </c>
      <c r="F223" s="100" t="s">
        <v>228</v>
      </c>
      <c r="G223" s="103" t="s">
        <v>240</v>
      </c>
    </row>
    <row r="224" spans="1:7" ht="12.75">
      <c r="A224" s="184"/>
      <c r="B224" s="99"/>
      <c r="C224" s="325" t="s">
        <v>284</v>
      </c>
      <c r="D224" s="325"/>
      <c r="E224" s="100">
        <f>E218+E223</f>
        <v>104</v>
      </c>
      <c r="F224" s="100" t="s">
        <v>228</v>
      </c>
      <c r="G224" s="103" t="s">
        <v>285</v>
      </c>
    </row>
    <row r="225" spans="1:7" ht="12.75">
      <c r="A225" s="326"/>
      <c r="B225" s="326"/>
      <c r="C225" s="326"/>
      <c r="D225" s="326"/>
      <c r="E225" s="326"/>
      <c r="F225" s="326"/>
      <c r="G225" s="326"/>
    </row>
    <row r="226" spans="1:7" ht="12.75">
      <c r="A226" s="326" t="s">
        <v>247</v>
      </c>
      <c r="B226" s="326"/>
      <c r="C226" s="326"/>
      <c r="D226" s="326"/>
      <c r="E226" s="326"/>
      <c r="F226" s="326"/>
      <c r="G226" s="326"/>
    </row>
    <row r="227" spans="1:7" ht="12.75">
      <c r="A227" s="104">
        <f>A213</f>
        <v>52</v>
      </c>
      <c r="B227" s="102"/>
      <c r="C227" s="102"/>
      <c r="D227" s="102">
        <f>D213</f>
        <v>2</v>
      </c>
      <c r="E227" s="102">
        <f>ROUND(D227*A227,2)</f>
        <v>104</v>
      </c>
      <c r="F227" s="102" t="s">
        <v>228</v>
      </c>
      <c r="G227" s="103" t="s">
        <v>243</v>
      </c>
    </row>
    <row r="228" spans="1:7" ht="12.75">
      <c r="A228" s="104">
        <v>3</v>
      </c>
      <c r="B228" s="102"/>
      <c r="C228" s="102"/>
      <c r="D228" s="102">
        <f>D204</f>
        <v>0</v>
      </c>
      <c r="E228" s="102">
        <f>D228*A228</f>
        <v>0</v>
      </c>
      <c r="F228" s="102" t="s">
        <v>228</v>
      </c>
      <c r="G228" s="103" t="s">
        <v>226</v>
      </c>
    </row>
    <row r="229" spans="1:7" ht="12.75">
      <c r="A229" s="322" t="s">
        <v>237</v>
      </c>
      <c r="B229" s="323"/>
      <c r="C229" s="323"/>
      <c r="D229" s="323"/>
      <c r="E229" s="105">
        <f>SUM(E227:E228)</f>
        <v>104</v>
      </c>
      <c r="F229" s="105" t="s">
        <v>228</v>
      </c>
      <c r="G229" s="103" t="s">
        <v>229</v>
      </c>
    </row>
    <row r="230" spans="1:7" ht="12.75">
      <c r="A230" s="104">
        <v>6</v>
      </c>
      <c r="B230" s="323" t="s">
        <v>230</v>
      </c>
      <c r="C230" s="323"/>
      <c r="D230" s="102">
        <v>0</v>
      </c>
      <c r="E230" s="102">
        <f>ROUND(D230*A230,2)</f>
        <v>0</v>
      </c>
      <c r="F230" s="102" t="s">
        <v>228</v>
      </c>
      <c r="G230" s="107" t="s">
        <v>238</v>
      </c>
    </row>
    <row r="231" spans="1:7" ht="12.75">
      <c r="A231" s="322" t="s">
        <v>239</v>
      </c>
      <c r="B231" s="323"/>
      <c r="C231" s="323"/>
      <c r="D231" s="323"/>
      <c r="E231" s="105">
        <f>SUM(E230:E230)</f>
        <v>0</v>
      </c>
      <c r="F231" s="105" t="s">
        <v>228</v>
      </c>
      <c r="G231" s="103" t="s">
        <v>229</v>
      </c>
    </row>
    <row r="232" spans="1:7" ht="12.75">
      <c r="A232" s="324" t="s">
        <v>75</v>
      </c>
      <c r="B232" s="325"/>
      <c r="C232" s="325"/>
      <c r="D232" s="325"/>
      <c r="E232" s="100">
        <f>E229-E231</f>
        <v>104</v>
      </c>
      <c r="F232" s="100" t="s">
        <v>228</v>
      </c>
      <c r="G232" s="103" t="s">
        <v>240</v>
      </c>
    </row>
    <row r="233" spans="1:7" ht="12.75">
      <c r="A233" s="326"/>
      <c r="B233" s="326"/>
      <c r="C233" s="326"/>
      <c r="D233" s="326"/>
      <c r="E233" s="326"/>
      <c r="F233" s="326"/>
      <c r="G233" s="326"/>
    </row>
    <row r="234" spans="1:7" ht="12.75">
      <c r="A234" s="326" t="s">
        <v>244</v>
      </c>
      <c r="B234" s="326"/>
      <c r="C234" s="326"/>
      <c r="D234" s="326"/>
      <c r="E234" s="326"/>
      <c r="F234" s="326"/>
      <c r="G234" s="326"/>
    </row>
    <row r="235" spans="1:7" ht="12.75">
      <c r="A235" s="101">
        <f>A203</f>
        <v>52</v>
      </c>
      <c r="B235" s="102">
        <f>F196</f>
        <v>6</v>
      </c>
      <c r="C235" s="99"/>
      <c r="D235" s="99"/>
      <c r="E235" s="102">
        <f>ROUND(B235*A235,2)</f>
        <v>312</v>
      </c>
      <c r="F235" s="102" t="s">
        <v>0</v>
      </c>
      <c r="G235" s="103" t="s">
        <v>225</v>
      </c>
    </row>
    <row r="236" spans="1:7" ht="12.75">
      <c r="A236" s="104">
        <v>3</v>
      </c>
      <c r="B236" s="102">
        <v>6</v>
      </c>
      <c r="C236" s="99"/>
      <c r="D236" s="102">
        <f>D204</f>
        <v>0</v>
      </c>
      <c r="E236" s="102">
        <f>ROUND(B236*A236*D236,2)</f>
        <v>0</v>
      </c>
      <c r="F236" s="102" t="s">
        <v>0</v>
      </c>
      <c r="G236" s="103" t="s">
        <v>245</v>
      </c>
    </row>
    <row r="237" spans="1:7" ht="12.75">
      <c r="A237" s="327" t="s">
        <v>75</v>
      </c>
      <c r="B237" s="328"/>
      <c r="C237" s="328"/>
      <c r="D237" s="328"/>
      <c r="E237" s="97">
        <f>SUM(E235:E236)</f>
        <v>312</v>
      </c>
      <c r="F237" s="98" t="s">
        <v>0</v>
      </c>
      <c r="G237" s="106" t="s">
        <v>246</v>
      </c>
    </row>
    <row r="238" spans="1:7" ht="12.75">
      <c r="A238" s="336"/>
      <c r="B238" s="337"/>
      <c r="C238" s="337"/>
      <c r="D238" s="337"/>
      <c r="E238" s="337"/>
      <c r="F238" s="337"/>
      <c r="G238" s="338"/>
    </row>
    <row r="239" spans="1:11" ht="12.75">
      <c r="A239" s="215" t="s">
        <v>213</v>
      </c>
      <c r="B239" s="339" t="str">
        <f>RESUMO!D31</f>
        <v>RUA DO JONAS</v>
      </c>
      <c r="C239" s="340"/>
      <c r="D239" s="340"/>
      <c r="E239" s="340"/>
      <c r="F239" s="340"/>
      <c r="G239" s="340"/>
      <c r="H239" s="131"/>
      <c r="I239" s="131"/>
      <c r="J239" s="131"/>
      <c r="K239" s="131"/>
    </row>
    <row r="240" spans="1:11" ht="12.75">
      <c r="A240" s="215" t="s">
        <v>214</v>
      </c>
      <c r="B240" s="340" t="str">
        <f>B195</f>
        <v>CAPITÃO GERVÁSIO OLIVEIRA</v>
      </c>
      <c r="C240" s="340"/>
      <c r="D240" s="340"/>
      <c r="E240" s="340"/>
      <c r="F240" s="340"/>
      <c r="G240" s="340"/>
      <c r="H240" s="131"/>
      <c r="I240" s="131"/>
      <c r="J240" s="131"/>
      <c r="K240" s="131"/>
    </row>
    <row r="241" spans="1:11" ht="12.75">
      <c r="A241" s="215" t="s">
        <v>215</v>
      </c>
      <c r="B241" s="331">
        <v>115</v>
      </c>
      <c r="C241" s="331"/>
      <c r="D241" s="331"/>
      <c r="E241" s="215" t="s">
        <v>164</v>
      </c>
      <c r="F241" s="331">
        <v>6</v>
      </c>
      <c r="G241" s="340"/>
      <c r="H241" s="131"/>
      <c r="I241" s="131"/>
      <c r="J241" s="131"/>
      <c r="K241" s="131"/>
    </row>
    <row r="242" spans="1:11" ht="12.75">
      <c r="A242" s="332"/>
      <c r="B242" s="332"/>
      <c r="C242" s="332"/>
      <c r="D242" s="332"/>
      <c r="E242" s="332"/>
      <c r="F242" s="332"/>
      <c r="G242" s="332"/>
      <c r="H242" s="131"/>
      <c r="I242" s="131"/>
      <c r="J242" s="131"/>
      <c r="K242" s="131"/>
    </row>
    <row r="243" spans="1:11" ht="24">
      <c r="A243" s="189" t="s">
        <v>216</v>
      </c>
      <c r="B243" s="189" t="s">
        <v>217</v>
      </c>
      <c r="C243" s="189" t="s">
        <v>218</v>
      </c>
      <c r="D243" s="189" t="s">
        <v>219</v>
      </c>
      <c r="E243" s="189" t="s">
        <v>220</v>
      </c>
      <c r="F243" s="189" t="s">
        <v>221</v>
      </c>
      <c r="G243" s="189" t="s">
        <v>222</v>
      </c>
      <c r="H243" s="131"/>
      <c r="I243" s="131"/>
      <c r="J243" s="131"/>
      <c r="K243" s="131"/>
    </row>
    <row r="244" spans="1:11" ht="12.75">
      <c r="A244" s="333"/>
      <c r="B244" s="333"/>
      <c r="C244" s="333"/>
      <c r="D244" s="333"/>
      <c r="E244" s="333"/>
      <c r="F244" s="333"/>
      <c r="G244" s="333"/>
      <c r="H244" s="131"/>
      <c r="I244" s="131"/>
      <c r="J244" s="131"/>
      <c r="K244" s="131"/>
    </row>
    <row r="245" spans="1:11" ht="12.75">
      <c r="A245" s="334" t="s">
        <v>223</v>
      </c>
      <c r="B245" s="334"/>
      <c r="C245" s="334"/>
      <c r="D245" s="334"/>
      <c r="E245" s="334"/>
      <c r="F245" s="334"/>
      <c r="G245" s="334"/>
      <c r="H245" s="131"/>
      <c r="I245" s="131"/>
      <c r="J245" s="131"/>
      <c r="K245" s="131"/>
    </row>
    <row r="246" spans="1:11" ht="12.75">
      <c r="A246" s="334"/>
      <c r="B246" s="334"/>
      <c r="C246" s="334"/>
      <c r="D246" s="334"/>
      <c r="E246" s="334"/>
      <c r="F246" s="334"/>
      <c r="G246" s="334"/>
      <c r="H246" s="131"/>
      <c r="I246" s="131"/>
      <c r="J246" s="131"/>
      <c r="K246" s="131"/>
    </row>
    <row r="247" spans="1:11" ht="12.75">
      <c r="A247" s="335" t="s">
        <v>224</v>
      </c>
      <c r="B247" s="335"/>
      <c r="C247" s="335"/>
      <c r="D247" s="335"/>
      <c r="E247" s="335"/>
      <c r="F247" s="335"/>
      <c r="G247" s="335"/>
      <c r="H247" s="131"/>
      <c r="I247" s="131"/>
      <c r="J247" s="179" t="e">
        <f>E282+#REF!+#REF!+#REF!+#REF!+#REF!+#REF!+#REF!+#REF!</f>
        <v>#REF!</v>
      </c>
      <c r="K247" s="131"/>
    </row>
    <row r="248" spans="1:11" ht="12.75">
      <c r="A248" s="174">
        <f>B241</f>
        <v>115</v>
      </c>
      <c r="B248" s="175">
        <f>F241</f>
        <v>6</v>
      </c>
      <c r="C248" s="175"/>
      <c r="D248" s="175">
        <v>1</v>
      </c>
      <c r="E248" s="176">
        <f>A248*B248*D248</f>
        <v>690</v>
      </c>
      <c r="F248" s="177" t="s">
        <v>0</v>
      </c>
      <c r="G248" s="178" t="s">
        <v>225</v>
      </c>
      <c r="H248" s="131"/>
      <c r="I248" s="179"/>
      <c r="J248" s="131"/>
      <c r="K248" s="179"/>
    </row>
    <row r="249" spans="1:11" ht="12.75">
      <c r="A249" s="180">
        <v>3</v>
      </c>
      <c r="B249" s="175">
        <v>6</v>
      </c>
      <c r="C249" s="181"/>
      <c r="D249" s="175">
        <v>0</v>
      </c>
      <c r="E249" s="175">
        <f>ROUND(B249*A249*D249,2)</f>
        <v>0</v>
      </c>
      <c r="F249" s="175" t="s">
        <v>0</v>
      </c>
      <c r="G249" s="178" t="s">
        <v>226</v>
      </c>
      <c r="H249" s="131"/>
      <c r="I249" s="131"/>
      <c r="J249" s="131"/>
      <c r="K249" s="179"/>
    </row>
    <row r="250" spans="1:11" ht="12.75">
      <c r="A250" s="329" t="s">
        <v>227</v>
      </c>
      <c r="B250" s="330"/>
      <c r="C250" s="330"/>
      <c r="D250" s="330"/>
      <c r="E250" s="175">
        <f>SUM(E248:E249)</f>
        <v>690</v>
      </c>
      <c r="F250" s="175" t="s">
        <v>228</v>
      </c>
      <c r="G250" s="178" t="s">
        <v>229</v>
      </c>
      <c r="H250" s="131"/>
      <c r="I250" s="131"/>
      <c r="J250" s="131"/>
      <c r="K250" s="179"/>
    </row>
    <row r="251" spans="1:11" ht="12.75">
      <c r="A251" s="180">
        <v>0</v>
      </c>
      <c r="B251" s="175">
        <v>0</v>
      </c>
      <c r="C251" s="175" t="s">
        <v>230</v>
      </c>
      <c r="D251" s="175">
        <v>0</v>
      </c>
      <c r="E251" s="175">
        <f>A251*B251*D251</f>
        <v>0</v>
      </c>
      <c r="F251" s="175" t="s">
        <v>0</v>
      </c>
      <c r="G251" s="178" t="s">
        <v>231</v>
      </c>
      <c r="H251" s="131"/>
      <c r="I251" s="131"/>
      <c r="J251" s="131"/>
      <c r="K251" s="131"/>
    </row>
    <row r="252" spans="1:11" ht="12.75">
      <c r="A252" s="329" t="s">
        <v>232</v>
      </c>
      <c r="B252" s="330"/>
      <c r="C252" s="330"/>
      <c r="D252" s="330"/>
      <c r="E252" s="175">
        <f>SUM(E251:E251)</f>
        <v>0</v>
      </c>
      <c r="F252" s="175" t="s">
        <v>0</v>
      </c>
      <c r="G252" s="178" t="s">
        <v>229</v>
      </c>
      <c r="H252" s="131"/>
      <c r="I252" s="131"/>
      <c r="J252" s="131"/>
      <c r="K252" s="131"/>
    </row>
    <row r="253" spans="1:8" ht="12.75">
      <c r="A253" s="327" t="s">
        <v>75</v>
      </c>
      <c r="B253" s="328"/>
      <c r="C253" s="328"/>
      <c r="D253" s="328"/>
      <c r="E253" s="97">
        <f>E250-E252</f>
        <v>690</v>
      </c>
      <c r="F253" s="98" t="s">
        <v>0</v>
      </c>
      <c r="G253" s="106" t="s">
        <v>233</v>
      </c>
      <c r="H253" s="18" t="e">
        <f>E253+#REF!</f>
        <v>#REF!</v>
      </c>
    </row>
    <row r="254" spans="1:7" ht="12.75">
      <c r="A254" s="326"/>
      <c r="B254" s="326"/>
      <c r="C254" s="326"/>
      <c r="D254" s="326"/>
      <c r="E254" s="326"/>
      <c r="F254" s="326"/>
      <c r="G254" s="326"/>
    </row>
    <row r="255" spans="1:7" ht="12.75">
      <c r="A255" s="331" t="s">
        <v>234</v>
      </c>
      <c r="B255" s="331"/>
      <c r="C255" s="331"/>
      <c r="D255" s="331"/>
      <c r="E255" s="331"/>
      <c r="F255" s="331"/>
      <c r="G255" s="331"/>
    </row>
    <row r="256" spans="1:7" ht="12.75">
      <c r="A256" s="326"/>
      <c r="B256" s="326"/>
      <c r="C256" s="326"/>
      <c r="D256" s="326"/>
      <c r="E256" s="326"/>
      <c r="F256" s="326"/>
      <c r="G256" s="326"/>
    </row>
    <row r="257" spans="1:7" ht="12.75">
      <c r="A257" s="326" t="s">
        <v>235</v>
      </c>
      <c r="B257" s="326"/>
      <c r="C257" s="326"/>
      <c r="D257" s="326"/>
      <c r="E257" s="326"/>
      <c r="F257" s="326"/>
      <c r="G257" s="326"/>
    </row>
    <row r="258" spans="1:7" ht="12.75">
      <c r="A258" s="101">
        <f>B241</f>
        <v>115</v>
      </c>
      <c r="B258" s="102"/>
      <c r="C258" s="102"/>
      <c r="D258" s="102">
        <v>2</v>
      </c>
      <c r="E258" s="102">
        <f>A258*D258</f>
        <v>230</v>
      </c>
      <c r="F258" s="102" t="s">
        <v>228</v>
      </c>
      <c r="G258" s="103" t="s">
        <v>236</v>
      </c>
    </row>
    <row r="259" spans="1:7" ht="12.75">
      <c r="A259" s="104">
        <v>3</v>
      </c>
      <c r="B259" s="102"/>
      <c r="C259" s="102"/>
      <c r="D259" s="102">
        <f>D249</f>
        <v>0</v>
      </c>
      <c r="E259" s="102">
        <f>D259*A259</f>
        <v>0</v>
      </c>
      <c r="F259" s="102" t="s">
        <v>228</v>
      </c>
      <c r="G259" s="103" t="s">
        <v>226</v>
      </c>
    </row>
    <row r="260" spans="1:7" ht="12.75">
      <c r="A260" s="322" t="s">
        <v>237</v>
      </c>
      <c r="B260" s="323"/>
      <c r="C260" s="323"/>
      <c r="D260" s="323"/>
      <c r="E260" s="105">
        <f>SUM(E258:E259)</f>
        <v>230</v>
      </c>
      <c r="F260" s="105" t="s">
        <v>228</v>
      </c>
      <c r="G260" s="103" t="s">
        <v>229</v>
      </c>
    </row>
    <row r="261" spans="1:7" ht="12.75">
      <c r="A261" s="104">
        <v>6</v>
      </c>
      <c r="B261" s="323" t="s">
        <v>230</v>
      </c>
      <c r="C261" s="323"/>
      <c r="D261" s="102">
        <v>1</v>
      </c>
      <c r="E261" s="102">
        <f>ROUND(D261*A261,2)</f>
        <v>6</v>
      </c>
      <c r="F261" s="102" t="s">
        <v>228</v>
      </c>
      <c r="G261" s="107" t="s">
        <v>238</v>
      </c>
    </row>
    <row r="262" spans="1:7" ht="12.75">
      <c r="A262" s="322" t="s">
        <v>239</v>
      </c>
      <c r="B262" s="323"/>
      <c r="C262" s="323"/>
      <c r="D262" s="323"/>
      <c r="E262" s="105">
        <f>SUM(E261:E261)</f>
        <v>6</v>
      </c>
      <c r="F262" s="105" t="s">
        <v>228</v>
      </c>
      <c r="G262" s="103" t="s">
        <v>229</v>
      </c>
    </row>
    <row r="263" spans="1:7" ht="12.75">
      <c r="A263" s="327" t="s">
        <v>75</v>
      </c>
      <c r="B263" s="328"/>
      <c r="C263" s="328"/>
      <c r="D263" s="328"/>
      <c r="E263" s="97">
        <f>SUM(E260-E262)</f>
        <v>224</v>
      </c>
      <c r="F263" s="98" t="s">
        <v>228</v>
      </c>
      <c r="G263" s="106" t="s">
        <v>240</v>
      </c>
    </row>
    <row r="264" spans="1:7" ht="12.75">
      <c r="A264" s="326"/>
      <c r="B264" s="326"/>
      <c r="C264" s="326"/>
      <c r="D264" s="326"/>
      <c r="E264" s="326"/>
      <c r="F264" s="326"/>
      <c r="G264" s="326"/>
    </row>
    <row r="265" spans="1:7" ht="12.75">
      <c r="A265" s="326" t="s">
        <v>241</v>
      </c>
      <c r="B265" s="326"/>
      <c r="C265" s="326"/>
      <c r="D265" s="326"/>
      <c r="E265" s="326"/>
      <c r="F265" s="326"/>
      <c r="G265" s="326"/>
    </row>
    <row r="266" spans="1:7" ht="12.75">
      <c r="A266" s="104"/>
      <c r="B266" s="102">
        <f>F241</f>
        <v>6</v>
      </c>
      <c r="C266" s="102"/>
      <c r="D266" s="102">
        <v>1</v>
      </c>
      <c r="E266" s="102">
        <f>B266*D266</f>
        <v>6</v>
      </c>
      <c r="F266" s="102" t="s">
        <v>228</v>
      </c>
      <c r="G266" s="103" t="s">
        <v>242</v>
      </c>
    </row>
    <row r="267" spans="1:7" ht="12.75">
      <c r="A267" s="104"/>
      <c r="B267" s="102">
        <v>6</v>
      </c>
      <c r="C267" s="102"/>
      <c r="D267" s="102">
        <f>D249</f>
        <v>0</v>
      </c>
      <c r="E267" s="102">
        <f>D267*B267</f>
        <v>0</v>
      </c>
      <c r="F267" s="102" t="s">
        <v>228</v>
      </c>
      <c r="G267" s="103" t="s">
        <v>226</v>
      </c>
    </row>
    <row r="268" spans="1:7" ht="12.75">
      <c r="A268" s="324" t="s">
        <v>75</v>
      </c>
      <c r="B268" s="325"/>
      <c r="C268" s="325"/>
      <c r="D268" s="325"/>
      <c r="E268" s="100">
        <f>SUM(E266:E267)</f>
        <v>6</v>
      </c>
      <c r="F268" s="100" t="s">
        <v>228</v>
      </c>
      <c r="G268" s="103" t="s">
        <v>240</v>
      </c>
    </row>
    <row r="269" spans="1:7" ht="12.75">
      <c r="A269" s="184"/>
      <c r="B269" s="99"/>
      <c r="C269" s="325" t="s">
        <v>284</v>
      </c>
      <c r="D269" s="325"/>
      <c r="E269" s="100">
        <f>E263+E268</f>
        <v>230</v>
      </c>
      <c r="F269" s="100" t="s">
        <v>228</v>
      </c>
      <c r="G269" s="103" t="s">
        <v>285</v>
      </c>
    </row>
    <row r="270" spans="1:7" ht="12.75">
      <c r="A270" s="326"/>
      <c r="B270" s="326"/>
      <c r="C270" s="326"/>
      <c r="D270" s="326"/>
      <c r="E270" s="326"/>
      <c r="F270" s="326"/>
      <c r="G270" s="326"/>
    </row>
    <row r="271" spans="1:7" ht="12.75">
      <c r="A271" s="326" t="s">
        <v>247</v>
      </c>
      <c r="B271" s="326"/>
      <c r="C271" s="326"/>
      <c r="D271" s="326"/>
      <c r="E271" s="326"/>
      <c r="F271" s="326"/>
      <c r="G271" s="326"/>
    </row>
    <row r="272" spans="1:7" ht="12.75">
      <c r="A272" s="104">
        <f>A258</f>
        <v>115</v>
      </c>
      <c r="B272" s="102"/>
      <c r="C272" s="102"/>
      <c r="D272" s="102">
        <f>D258</f>
        <v>2</v>
      </c>
      <c r="E272" s="102">
        <f>ROUND(D272*A272,2)</f>
        <v>230</v>
      </c>
      <c r="F272" s="102" t="s">
        <v>228</v>
      </c>
      <c r="G272" s="103" t="s">
        <v>243</v>
      </c>
    </row>
    <row r="273" spans="1:7" ht="12.75">
      <c r="A273" s="104">
        <v>3</v>
      </c>
      <c r="B273" s="102"/>
      <c r="C273" s="102"/>
      <c r="D273" s="102">
        <f>D249</f>
        <v>0</v>
      </c>
      <c r="E273" s="102">
        <f>D273*A273</f>
        <v>0</v>
      </c>
      <c r="F273" s="102" t="s">
        <v>228</v>
      </c>
      <c r="G273" s="103" t="s">
        <v>226</v>
      </c>
    </row>
    <row r="274" spans="1:7" ht="12.75">
      <c r="A274" s="322" t="s">
        <v>237</v>
      </c>
      <c r="B274" s="323"/>
      <c r="C274" s="323"/>
      <c r="D274" s="323"/>
      <c r="E274" s="105">
        <f>SUM(E272:E273)</f>
        <v>230</v>
      </c>
      <c r="F274" s="105" t="s">
        <v>228</v>
      </c>
      <c r="G274" s="103" t="s">
        <v>229</v>
      </c>
    </row>
    <row r="275" spans="1:7" ht="12.75">
      <c r="A275" s="104">
        <v>6</v>
      </c>
      <c r="B275" s="323" t="s">
        <v>230</v>
      </c>
      <c r="C275" s="323"/>
      <c r="D275" s="102">
        <v>1</v>
      </c>
      <c r="E275" s="102">
        <f>ROUND(D275*A275,2)</f>
        <v>6</v>
      </c>
      <c r="F275" s="102" t="s">
        <v>228</v>
      </c>
      <c r="G275" s="107" t="s">
        <v>238</v>
      </c>
    </row>
    <row r="276" spans="1:7" ht="12.75">
      <c r="A276" s="322" t="s">
        <v>239</v>
      </c>
      <c r="B276" s="323"/>
      <c r="C276" s="323"/>
      <c r="D276" s="323"/>
      <c r="E276" s="105">
        <f>SUM(E275:E275)</f>
        <v>6</v>
      </c>
      <c r="F276" s="105" t="s">
        <v>228</v>
      </c>
      <c r="G276" s="103" t="s">
        <v>229</v>
      </c>
    </row>
    <row r="277" spans="1:7" ht="12.75">
      <c r="A277" s="324" t="s">
        <v>75</v>
      </c>
      <c r="B277" s="325"/>
      <c r="C277" s="325"/>
      <c r="D277" s="325"/>
      <c r="E277" s="100">
        <f>E274-E276</f>
        <v>224</v>
      </c>
      <c r="F277" s="100" t="s">
        <v>228</v>
      </c>
      <c r="G277" s="103" t="s">
        <v>240</v>
      </c>
    </row>
    <row r="278" spans="1:7" ht="12.75">
      <c r="A278" s="326"/>
      <c r="B278" s="326"/>
      <c r="C278" s="326"/>
      <c r="D278" s="326"/>
      <c r="E278" s="326"/>
      <c r="F278" s="326"/>
      <c r="G278" s="326"/>
    </row>
    <row r="279" spans="1:7" ht="12.75">
      <c r="A279" s="326" t="s">
        <v>244</v>
      </c>
      <c r="B279" s="326"/>
      <c r="C279" s="326"/>
      <c r="D279" s="326"/>
      <c r="E279" s="326"/>
      <c r="F279" s="326"/>
      <c r="G279" s="326"/>
    </row>
    <row r="280" spans="1:7" ht="12.75">
      <c r="A280" s="101">
        <f>A248</f>
        <v>115</v>
      </c>
      <c r="B280" s="102">
        <f>F241</f>
        <v>6</v>
      </c>
      <c r="C280" s="99"/>
      <c r="D280" s="99"/>
      <c r="E280" s="102">
        <f>ROUND(B280*A280,2)</f>
        <v>690</v>
      </c>
      <c r="F280" s="102" t="s">
        <v>0</v>
      </c>
      <c r="G280" s="103" t="s">
        <v>225</v>
      </c>
    </row>
    <row r="281" spans="1:7" ht="12.75">
      <c r="A281" s="104">
        <v>3</v>
      </c>
      <c r="B281" s="102">
        <v>6</v>
      </c>
      <c r="C281" s="99"/>
      <c r="D281" s="102">
        <f>D249</f>
        <v>0</v>
      </c>
      <c r="E281" s="102">
        <f>ROUND(B281*A281*D281,2)</f>
        <v>0</v>
      </c>
      <c r="F281" s="102" t="s">
        <v>0</v>
      </c>
      <c r="G281" s="103" t="s">
        <v>245</v>
      </c>
    </row>
    <row r="282" spans="1:7" ht="12.75">
      <c r="A282" s="327" t="s">
        <v>75</v>
      </c>
      <c r="B282" s="328"/>
      <c r="C282" s="328"/>
      <c r="D282" s="328"/>
      <c r="E282" s="97">
        <f>SUM(E280:E281)</f>
        <v>690</v>
      </c>
      <c r="F282" s="98" t="s">
        <v>0</v>
      </c>
      <c r="G282" s="106" t="s">
        <v>246</v>
      </c>
    </row>
    <row r="283" spans="1:7" ht="12.75">
      <c r="A283" s="336"/>
      <c r="B283" s="337"/>
      <c r="C283" s="337"/>
      <c r="D283" s="337"/>
      <c r="E283" s="337"/>
      <c r="F283" s="337"/>
      <c r="G283" s="338"/>
    </row>
    <row r="284" spans="1:11" ht="12.75">
      <c r="A284" s="215" t="s">
        <v>213</v>
      </c>
      <c r="B284" s="339" t="str">
        <f>RESUMO!D35</f>
        <v>RUA DO MACIEL</v>
      </c>
      <c r="C284" s="340"/>
      <c r="D284" s="340"/>
      <c r="E284" s="340"/>
      <c r="F284" s="340"/>
      <c r="G284" s="340"/>
      <c r="H284" s="131"/>
      <c r="I284" s="131"/>
      <c r="J284" s="131"/>
      <c r="K284" s="131"/>
    </row>
    <row r="285" spans="1:11" ht="12.75">
      <c r="A285" s="215" t="s">
        <v>214</v>
      </c>
      <c r="B285" s="340" t="str">
        <f>B240</f>
        <v>CAPITÃO GERVÁSIO OLIVEIRA</v>
      </c>
      <c r="C285" s="340"/>
      <c r="D285" s="340"/>
      <c r="E285" s="340"/>
      <c r="F285" s="340"/>
      <c r="G285" s="340"/>
      <c r="H285" s="131"/>
      <c r="I285" s="131"/>
      <c r="J285" s="131"/>
      <c r="K285" s="131"/>
    </row>
    <row r="286" spans="1:11" ht="12.75">
      <c r="A286" s="215" t="s">
        <v>215</v>
      </c>
      <c r="B286" s="331">
        <v>66.7</v>
      </c>
      <c r="C286" s="331"/>
      <c r="D286" s="331"/>
      <c r="E286" s="215" t="s">
        <v>164</v>
      </c>
      <c r="F286" s="331">
        <v>6</v>
      </c>
      <c r="G286" s="340"/>
      <c r="H286" s="131"/>
      <c r="I286" s="131"/>
      <c r="J286" s="131"/>
      <c r="K286" s="131"/>
    </row>
    <row r="287" spans="1:11" ht="12.75">
      <c r="A287" s="332"/>
      <c r="B287" s="332"/>
      <c r="C287" s="332"/>
      <c r="D287" s="332"/>
      <c r="E287" s="332"/>
      <c r="F287" s="332"/>
      <c r="G287" s="332"/>
      <c r="H287" s="131"/>
      <c r="I287" s="131"/>
      <c r="J287" s="131"/>
      <c r="K287" s="131"/>
    </row>
    <row r="288" spans="1:11" ht="24">
      <c r="A288" s="189" t="s">
        <v>216</v>
      </c>
      <c r="B288" s="189" t="s">
        <v>217</v>
      </c>
      <c r="C288" s="189" t="s">
        <v>218</v>
      </c>
      <c r="D288" s="189" t="s">
        <v>219</v>
      </c>
      <c r="E288" s="189" t="s">
        <v>220</v>
      </c>
      <c r="F288" s="189" t="s">
        <v>221</v>
      </c>
      <c r="G288" s="189" t="s">
        <v>222</v>
      </c>
      <c r="H288" s="131"/>
      <c r="I288" s="131"/>
      <c r="J288" s="131"/>
      <c r="K288" s="131"/>
    </row>
    <row r="289" spans="1:11" ht="12.75">
      <c r="A289" s="333"/>
      <c r="B289" s="333"/>
      <c r="C289" s="333"/>
      <c r="D289" s="333"/>
      <c r="E289" s="333"/>
      <c r="F289" s="333"/>
      <c r="G289" s="333"/>
      <c r="H289" s="131"/>
      <c r="I289" s="131"/>
      <c r="J289" s="131"/>
      <c r="K289" s="131"/>
    </row>
    <row r="290" spans="1:11" ht="12.75">
      <c r="A290" s="334" t="s">
        <v>223</v>
      </c>
      <c r="B290" s="334"/>
      <c r="C290" s="334"/>
      <c r="D290" s="334"/>
      <c r="E290" s="334"/>
      <c r="F290" s="334"/>
      <c r="G290" s="334"/>
      <c r="H290" s="131"/>
      <c r="I290" s="131"/>
      <c r="J290" s="131"/>
      <c r="K290" s="131"/>
    </row>
    <row r="291" spans="1:11" ht="12.75">
      <c r="A291" s="334"/>
      <c r="B291" s="334"/>
      <c r="C291" s="334"/>
      <c r="D291" s="334"/>
      <c r="E291" s="334"/>
      <c r="F291" s="334"/>
      <c r="G291" s="334"/>
      <c r="H291" s="131"/>
      <c r="I291" s="131"/>
      <c r="J291" s="131"/>
      <c r="K291" s="131"/>
    </row>
    <row r="292" spans="1:11" ht="12.75">
      <c r="A292" s="335" t="s">
        <v>224</v>
      </c>
      <c r="B292" s="335"/>
      <c r="C292" s="335"/>
      <c r="D292" s="335"/>
      <c r="E292" s="335"/>
      <c r="F292" s="335"/>
      <c r="G292" s="335"/>
      <c r="H292" s="131"/>
      <c r="I292" s="131"/>
      <c r="J292" s="179" t="e">
        <f>E327+#REF!+#REF!+#REF!+#REF!+#REF!+#REF!+#REF!+#REF!</f>
        <v>#REF!</v>
      </c>
      <c r="K292" s="131"/>
    </row>
    <row r="293" spans="1:11" ht="12.75">
      <c r="A293" s="174">
        <f>B286</f>
        <v>66.7</v>
      </c>
      <c r="B293" s="175">
        <f>F286</f>
        <v>6</v>
      </c>
      <c r="C293" s="175"/>
      <c r="D293" s="175">
        <v>1</v>
      </c>
      <c r="E293" s="176">
        <f>A293*B293*D293</f>
        <v>400.20000000000005</v>
      </c>
      <c r="F293" s="177" t="s">
        <v>0</v>
      </c>
      <c r="G293" s="178" t="s">
        <v>225</v>
      </c>
      <c r="H293" s="131"/>
      <c r="I293" s="179"/>
      <c r="J293" s="131"/>
      <c r="K293" s="179"/>
    </row>
    <row r="294" spans="1:11" ht="12.75">
      <c r="A294" s="180">
        <v>3</v>
      </c>
      <c r="B294" s="175">
        <v>6</v>
      </c>
      <c r="C294" s="181"/>
      <c r="D294" s="175">
        <v>0</v>
      </c>
      <c r="E294" s="175">
        <f>ROUND(B294*A294*D294,2)</f>
        <v>0</v>
      </c>
      <c r="F294" s="175" t="s">
        <v>0</v>
      </c>
      <c r="G294" s="178" t="s">
        <v>226</v>
      </c>
      <c r="H294" s="131"/>
      <c r="I294" s="131"/>
      <c r="J294" s="131"/>
      <c r="K294" s="179"/>
    </row>
    <row r="295" spans="1:11" ht="12.75">
      <c r="A295" s="329" t="s">
        <v>227</v>
      </c>
      <c r="B295" s="330"/>
      <c r="C295" s="330"/>
      <c r="D295" s="330"/>
      <c r="E295" s="175">
        <f>SUM(E293:E294)</f>
        <v>400.20000000000005</v>
      </c>
      <c r="F295" s="175" t="s">
        <v>228</v>
      </c>
      <c r="G295" s="178" t="s">
        <v>229</v>
      </c>
      <c r="H295" s="131"/>
      <c r="I295" s="131"/>
      <c r="J295" s="131"/>
      <c r="K295" s="179"/>
    </row>
    <row r="296" spans="1:11" ht="12.75">
      <c r="A296" s="180">
        <v>0</v>
      </c>
      <c r="B296" s="175">
        <v>0</v>
      </c>
      <c r="C296" s="175" t="s">
        <v>230</v>
      </c>
      <c r="D296" s="175">
        <v>0</v>
      </c>
      <c r="E296" s="175">
        <f>A296*B296*D296</f>
        <v>0</v>
      </c>
      <c r="F296" s="175" t="s">
        <v>0</v>
      </c>
      <c r="G296" s="178" t="s">
        <v>231</v>
      </c>
      <c r="H296" s="131"/>
      <c r="I296" s="131"/>
      <c r="J296" s="131"/>
      <c r="K296" s="131"/>
    </row>
    <row r="297" spans="1:11" ht="12.75">
      <c r="A297" s="329" t="s">
        <v>232</v>
      </c>
      <c r="B297" s="330"/>
      <c r="C297" s="330"/>
      <c r="D297" s="330"/>
      <c r="E297" s="175">
        <f>SUM(E296:E296)</f>
        <v>0</v>
      </c>
      <c r="F297" s="175" t="s">
        <v>0</v>
      </c>
      <c r="G297" s="178" t="s">
        <v>229</v>
      </c>
      <c r="H297" s="131"/>
      <c r="I297" s="131"/>
      <c r="J297" s="131"/>
      <c r="K297" s="131"/>
    </row>
    <row r="298" spans="1:8" ht="12.75">
      <c r="A298" s="327" t="s">
        <v>75</v>
      </c>
      <c r="B298" s="328"/>
      <c r="C298" s="328"/>
      <c r="D298" s="328"/>
      <c r="E298" s="97">
        <f>E295-E297</f>
        <v>400.20000000000005</v>
      </c>
      <c r="F298" s="98" t="s">
        <v>0</v>
      </c>
      <c r="G298" s="106" t="s">
        <v>233</v>
      </c>
      <c r="H298" s="18" t="e">
        <f>E298+#REF!</f>
        <v>#REF!</v>
      </c>
    </row>
    <row r="299" spans="1:7" ht="12.75">
      <c r="A299" s="326"/>
      <c r="B299" s="326"/>
      <c r="C299" s="326"/>
      <c r="D299" s="326"/>
      <c r="E299" s="326"/>
      <c r="F299" s="326"/>
      <c r="G299" s="326"/>
    </row>
    <row r="300" spans="1:7" ht="12.75">
      <c r="A300" s="331" t="s">
        <v>234</v>
      </c>
      <c r="B300" s="331"/>
      <c r="C300" s="331"/>
      <c r="D300" s="331"/>
      <c r="E300" s="331"/>
      <c r="F300" s="331"/>
      <c r="G300" s="331"/>
    </row>
    <row r="301" spans="1:7" ht="12.75">
      <c r="A301" s="326"/>
      <c r="B301" s="326"/>
      <c r="C301" s="326"/>
      <c r="D301" s="326"/>
      <c r="E301" s="326"/>
      <c r="F301" s="326"/>
      <c r="G301" s="326"/>
    </row>
    <row r="302" spans="1:7" ht="12.75">
      <c r="A302" s="326" t="s">
        <v>235</v>
      </c>
      <c r="B302" s="326"/>
      <c r="C302" s="326"/>
      <c r="D302" s="326"/>
      <c r="E302" s="326"/>
      <c r="F302" s="326"/>
      <c r="G302" s="326"/>
    </row>
    <row r="303" spans="1:7" ht="12.75">
      <c r="A303" s="101">
        <f>B286</f>
        <v>66.7</v>
      </c>
      <c r="B303" s="102"/>
      <c r="C303" s="102"/>
      <c r="D303" s="102">
        <v>2</v>
      </c>
      <c r="E303" s="102">
        <f>A303*D303</f>
        <v>133.4</v>
      </c>
      <c r="F303" s="102" t="s">
        <v>228</v>
      </c>
      <c r="G303" s="103" t="s">
        <v>236</v>
      </c>
    </row>
    <row r="304" spans="1:7" ht="12.75">
      <c r="A304" s="104">
        <v>3</v>
      </c>
      <c r="B304" s="102"/>
      <c r="C304" s="102"/>
      <c r="D304" s="102">
        <f>D294</f>
        <v>0</v>
      </c>
      <c r="E304" s="102">
        <f>D304*A304</f>
        <v>0</v>
      </c>
      <c r="F304" s="102" t="s">
        <v>228</v>
      </c>
      <c r="G304" s="103" t="s">
        <v>226</v>
      </c>
    </row>
    <row r="305" spans="1:7" ht="12.75">
      <c r="A305" s="322" t="s">
        <v>237</v>
      </c>
      <c r="B305" s="323"/>
      <c r="C305" s="323"/>
      <c r="D305" s="323"/>
      <c r="E305" s="105">
        <f>SUM(E303:E304)</f>
        <v>133.4</v>
      </c>
      <c r="F305" s="105" t="s">
        <v>228</v>
      </c>
      <c r="G305" s="103" t="s">
        <v>229</v>
      </c>
    </row>
    <row r="306" spans="1:7" ht="12.75">
      <c r="A306" s="104">
        <v>6</v>
      </c>
      <c r="B306" s="323" t="s">
        <v>230</v>
      </c>
      <c r="C306" s="323"/>
      <c r="D306" s="102">
        <v>0</v>
      </c>
      <c r="E306" s="102">
        <f>ROUND(D306*A306,2)</f>
        <v>0</v>
      </c>
      <c r="F306" s="102" t="s">
        <v>228</v>
      </c>
      <c r="G306" s="107" t="s">
        <v>238</v>
      </c>
    </row>
    <row r="307" spans="1:7" ht="12.75">
      <c r="A307" s="322" t="s">
        <v>239</v>
      </c>
      <c r="B307" s="323"/>
      <c r="C307" s="323"/>
      <c r="D307" s="323"/>
      <c r="E307" s="105">
        <f>SUM(E306:E306)</f>
        <v>0</v>
      </c>
      <c r="F307" s="105" t="s">
        <v>228</v>
      </c>
      <c r="G307" s="103" t="s">
        <v>229</v>
      </c>
    </row>
    <row r="308" spans="1:7" ht="12.75">
      <c r="A308" s="327" t="s">
        <v>75</v>
      </c>
      <c r="B308" s="328"/>
      <c r="C308" s="328"/>
      <c r="D308" s="328"/>
      <c r="E308" s="97">
        <f>SUM(E305-E307)</f>
        <v>133.4</v>
      </c>
      <c r="F308" s="98" t="s">
        <v>228</v>
      </c>
      <c r="G308" s="106" t="s">
        <v>240</v>
      </c>
    </row>
    <row r="309" spans="1:7" ht="12.75">
      <c r="A309" s="326"/>
      <c r="B309" s="326"/>
      <c r="C309" s="326"/>
      <c r="D309" s="326"/>
      <c r="E309" s="326"/>
      <c r="F309" s="326"/>
      <c r="G309" s="326"/>
    </row>
    <row r="310" spans="1:7" ht="12.75">
      <c r="A310" s="326" t="s">
        <v>241</v>
      </c>
      <c r="B310" s="326"/>
      <c r="C310" s="326"/>
      <c r="D310" s="326"/>
      <c r="E310" s="326"/>
      <c r="F310" s="326"/>
      <c r="G310" s="326"/>
    </row>
    <row r="311" spans="1:7" ht="12.75">
      <c r="A311" s="104"/>
      <c r="B311" s="102">
        <f>F286</f>
        <v>6</v>
      </c>
      <c r="C311" s="102"/>
      <c r="D311" s="102">
        <v>0</v>
      </c>
      <c r="E311" s="102">
        <f>B311*D311</f>
        <v>0</v>
      </c>
      <c r="F311" s="102" t="s">
        <v>228</v>
      </c>
      <c r="G311" s="103" t="s">
        <v>242</v>
      </c>
    </row>
    <row r="312" spans="1:7" ht="12.75">
      <c r="A312" s="104"/>
      <c r="B312" s="102">
        <v>6</v>
      </c>
      <c r="C312" s="102"/>
      <c r="D312" s="102">
        <f>D294</f>
        <v>0</v>
      </c>
      <c r="E312" s="102">
        <f>D312*B312</f>
        <v>0</v>
      </c>
      <c r="F312" s="102" t="s">
        <v>228</v>
      </c>
      <c r="G312" s="103" t="s">
        <v>226</v>
      </c>
    </row>
    <row r="313" spans="1:7" ht="12.75">
      <c r="A313" s="324" t="s">
        <v>75</v>
      </c>
      <c r="B313" s="325"/>
      <c r="C313" s="325"/>
      <c r="D313" s="325"/>
      <c r="E313" s="100">
        <f>SUM(E311:E312)</f>
        <v>0</v>
      </c>
      <c r="F313" s="100" t="s">
        <v>228</v>
      </c>
      <c r="G313" s="103" t="s">
        <v>240</v>
      </c>
    </row>
    <row r="314" spans="1:7" ht="12.75">
      <c r="A314" s="184"/>
      <c r="B314" s="99"/>
      <c r="C314" s="325" t="s">
        <v>284</v>
      </c>
      <c r="D314" s="325"/>
      <c r="E314" s="100">
        <f>E308+E313</f>
        <v>133.4</v>
      </c>
      <c r="F314" s="100" t="s">
        <v>228</v>
      </c>
      <c r="G314" s="103" t="s">
        <v>285</v>
      </c>
    </row>
    <row r="315" spans="1:7" ht="12.75">
      <c r="A315" s="326"/>
      <c r="B315" s="326"/>
      <c r="C315" s="326"/>
      <c r="D315" s="326"/>
      <c r="E315" s="326"/>
      <c r="F315" s="326"/>
      <c r="G315" s="326"/>
    </row>
    <row r="316" spans="1:7" ht="12.75">
      <c r="A316" s="326" t="s">
        <v>247</v>
      </c>
      <c r="B316" s="326"/>
      <c r="C316" s="326"/>
      <c r="D316" s="326"/>
      <c r="E316" s="326"/>
      <c r="F316" s="326"/>
      <c r="G316" s="326"/>
    </row>
    <row r="317" spans="1:7" ht="12.75">
      <c r="A317" s="104">
        <f>A303</f>
        <v>66.7</v>
      </c>
      <c r="B317" s="102"/>
      <c r="C317" s="102"/>
      <c r="D317" s="102">
        <f>D303</f>
        <v>2</v>
      </c>
      <c r="E317" s="102">
        <f>ROUND(D317*A317,2)</f>
        <v>133.4</v>
      </c>
      <c r="F317" s="102" t="s">
        <v>228</v>
      </c>
      <c r="G317" s="103" t="s">
        <v>243</v>
      </c>
    </row>
    <row r="318" spans="1:7" ht="12.75">
      <c r="A318" s="104">
        <v>3</v>
      </c>
      <c r="B318" s="102"/>
      <c r="C318" s="102"/>
      <c r="D318" s="102">
        <f>D294</f>
        <v>0</v>
      </c>
      <c r="E318" s="102">
        <f>D318*A318</f>
        <v>0</v>
      </c>
      <c r="F318" s="102" t="s">
        <v>228</v>
      </c>
      <c r="G318" s="103" t="s">
        <v>226</v>
      </c>
    </row>
    <row r="319" spans="1:7" ht="12.75">
      <c r="A319" s="322" t="s">
        <v>237</v>
      </c>
      <c r="B319" s="323"/>
      <c r="C319" s="323"/>
      <c r="D319" s="323"/>
      <c r="E319" s="105">
        <f>SUM(E317:E318)</f>
        <v>133.4</v>
      </c>
      <c r="F319" s="105" t="s">
        <v>228</v>
      </c>
      <c r="G319" s="103" t="s">
        <v>229</v>
      </c>
    </row>
    <row r="320" spans="1:7" ht="12.75">
      <c r="A320" s="104">
        <v>6</v>
      </c>
      <c r="B320" s="323" t="s">
        <v>230</v>
      </c>
      <c r="C320" s="323"/>
      <c r="D320" s="102">
        <v>0</v>
      </c>
      <c r="E320" s="102">
        <f>ROUND(D320*A320,2)</f>
        <v>0</v>
      </c>
      <c r="F320" s="102" t="s">
        <v>228</v>
      </c>
      <c r="G320" s="107" t="s">
        <v>238</v>
      </c>
    </row>
    <row r="321" spans="1:7" ht="12.75">
      <c r="A321" s="322" t="s">
        <v>239</v>
      </c>
      <c r="B321" s="323"/>
      <c r="C321" s="323"/>
      <c r="D321" s="323"/>
      <c r="E321" s="105">
        <f>SUM(E320:E320)</f>
        <v>0</v>
      </c>
      <c r="F321" s="105" t="s">
        <v>228</v>
      </c>
      <c r="G321" s="103" t="s">
        <v>229</v>
      </c>
    </row>
    <row r="322" spans="1:7" ht="12.75">
      <c r="A322" s="324" t="s">
        <v>75</v>
      </c>
      <c r="B322" s="325"/>
      <c r="C322" s="325"/>
      <c r="D322" s="325"/>
      <c r="E322" s="100">
        <f>E319-E321</f>
        <v>133.4</v>
      </c>
      <c r="F322" s="100" t="s">
        <v>228</v>
      </c>
      <c r="G322" s="103" t="s">
        <v>240</v>
      </c>
    </row>
    <row r="323" spans="1:7" ht="12.75">
      <c r="A323" s="326"/>
      <c r="B323" s="326"/>
      <c r="C323" s="326"/>
      <c r="D323" s="326"/>
      <c r="E323" s="326"/>
      <c r="F323" s="326"/>
      <c r="G323" s="326"/>
    </row>
    <row r="324" spans="1:7" ht="12.75">
      <c r="A324" s="326" t="s">
        <v>244</v>
      </c>
      <c r="B324" s="326"/>
      <c r="C324" s="326"/>
      <c r="D324" s="326"/>
      <c r="E324" s="326"/>
      <c r="F324" s="326"/>
      <c r="G324" s="326"/>
    </row>
    <row r="325" spans="1:7" ht="12.75">
      <c r="A325" s="101">
        <f>A293</f>
        <v>66.7</v>
      </c>
      <c r="B325" s="102">
        <f>F286</f>
        <v>6</v>
      </c>
      <c r="C325" s="99"/>
      <c r="D325" s="99"/>
      <c r="E325" s="102">
        <f>ROUND(B325*A325,2)</f>
        <v>400.2</v>
      </c>
      <c r="F325" s="102" t="s">
        <v>0</v>
      </c>
      <c r="G325" s="103" t="s">
        <v>225</v>
      </c>
    </row>
    <row r="326" spans="1:7" ht="12.75">
      <c r="A326" s="104">
        <v>3</v>
      </c>
      <c r="B326" s="102">
        <v>6</v>
      </c>
      <c r="C326" s="99"/>
      <c r="D326" s="102">
        <f>D294</f>
        <v>0</v>
      </c>
      <c r="E326" s="102">
        <f>ROUND(B326*A326*D326,2)</f>
        <v>0</v>
      </c>
      <c r="F326" s="102" t="s">
        <v>0</v>
      </c>
      <c r="G326" s="103" t="s">
        <v>245</v>
      </c>
    </row>
    <row r="327" spans="1:7" ht="12.75">
      <c r="A327" s="327" t="s">
        <v>75</v>
      </c>
      <c r="B327" s="328"/>
      <c r="C327" s="328"/>
      <c r="D327" s="328"/>
      <c r="E327" s="97">
        <f>SUM(E325:E326)</f>
        <v>400.2</v>
      </c>
      <c r="F327" s="98" t="s">
        <v>0</v>
      </c>
      <c r="G327" s="106" t="s">
        <v>246</v>
      </c>
    </row>
    <row r="328" spans="1:7" ht="12.75">
      <c r="A328" s="336"/>
      <c r="B328" s="337"/>
      <c r="C328" s="337"/>
      <c r="D328" s="337"/>
      <c r="E328" s="337"/>
      <c r="F328" s="337"/>
      <c r="G328" s="338"/>
    </row>
    <row r="329" spans="1:11" ht="12.75">
      <c r="A329" s="215" t="s">
        <v>213</v>
      </c>
      <c r="B329" s="339" t="str">
        <f>RESUMO!D39</f>
        <v>RUA DO PARQUE DE EXPOSIÇÃO</v>
      </c>
      <c r="C329" s="340"/>
      <c r="D329" s="340"/>
      <c r="E329" s="340"/>
      <c r="F329" s="340"/>
      <c r="G329" s="340"/>
      <c r="H329" s="131"/>
      <c r="I329" s="131"/>
      <c r="J329" s="131"/>
      <c r="K329" s="131"/>
    </row>
    <row r="330" spans="1:11" ht="12.75">
      <c r="A330" s="215" t="s">
        <v>214</v>
      </c>
      <c r="B330" s="340" t="str">
        <f>B285</f>
        <v>CAPITÃO GERVÁSIO OLIVEIRA</v>
      </c>
      <c r="C330" s="340"/>
      <c r="D330" s="340"/>
      <c r="E330" s="340"/>
      <c r="F330" s="340"/>
      <c r="G330" s="340"/>
      <c r="H330" s="131"/>
      <c r="I330" s="131"/>
      <c r="J330" s="131"/>
      <c r="K330" s="131"/>
    </row>
    <row r="331" spans="1:11" ht="12.75">
      <c r="A331" s="215" t="s">
        <v>215</v>
      </c>
      <c r="B331" s="331">
        <v>186</v>
      </c>
      <c r="C331" s="331"/>
      <c r="D331" s="331"/>
      <c r="E331" s="215" t="s">
        <v>164</v>
      </c>
      <c r="F331" s="331">
        <v>6</v>
      </c>
      <c r="G331" s="340"/>
      <c r="H331" s="131"/>
      <c r="I331" s="131"/>
      <c r="J331" s="131"/>
      <c r="K331" s="131"/>
    </row>
    <row r="332" spans="1:11" ht="12.75">
      <c r="A332" s="332"/>
      <c r="B332" s="332"/>
      <c r="C332" s="332"/>
      <c r="D332" s="332"/>
      <c r="E332" s="332"/>
      <c r="F332" s="332"/>
      <c r="G332" s="332"/>
      <c r="H332" s="131"/>
      <c r="I332" s="131"/>
      <c r="J332" s="131"/>
      <c r="K332" s="131"/>
    </row>
    <row r="333" spans="1:11" ht="24">
      <c r="A333" s="189" t="s">
        <v>216</v>
      </c>
      <c r="B333" s="189" t="s">
        <v>217</v>
      </c>
      <c r="C333" s="189" t="s">
        <v>218</v>
      </c>
      <c r="D333" s="189" t="s">
        <v>219</v>
      </c>
      <c r="E333" s="189" t="s">
        <v>220</v>
      </c>
      <c r="F333" s="189" t="s">
        <v>221</v>
      </c>
      <c r="G333" s="189" t="s">
        <v>222</v>
      </c>
      <c r="H333" s="131"/>
      <c r="I333" s="131"/>
      <c r="J333" s="131"/>
      <c r="K333" s="131"/>
    </row>
    <row r="334" spans="1:11" ht="12.75">
      <c r="A334" s="333"/>
      <c r="B334" s="333"/>
      <c r="C334" s="333"/>
      <c r="D334" s="333"/>
      <c r="E334" s="333"/>
      <c r="F334" s="333"/>
      <c r="G334" s="333"/>
      <c r="H334" s="131"/>
      <c r="I334" s="131"/>
      <c r="J334" s="131"/>
      <c r="K334" s="131"/>
    </row>
    <row r="335" spans="1:11" ht="12.75">
      <c r="A335" s="334" t="s">
        <v>223</v>
      </c>
      <c r="B335" s="334"/>
      <c r="C335" s="334"/>
      <c r="D335" s="334"/>
      <c r="E335" s="334"/>
      <c r="F335" s="334"/>
      <c r="G335" s="334"/>
      <c r="H335" s="131"/>
      <c r="I335" s="131"/>
      <c r="J335" s="131"/>
      <c r="K335" s="131"/>
    </row>
    <row r="336" spans="1:11" ht="12.75">
      <c r="A336" s="334"/>
      <c r="B336" s="334"/>
      <c r="C336" s="334"/>
      <c r="D336" s="334"/>
      <c r="E336" s="334"/>
      <c r="F336" s="334"/>
      <c r="G336" s="334"/>
      <c r="H336" s="131"/>
      <c r="I336" s="131"/>
      <c r="J336" s="131"/>
      <c r="K336" s="131"/>
    </row>
    <row r="337" spans="1:11" ht="12.75">
      <c r="A337" s="335" t="s">
        <v>224</v>
      </c>
      <c r="B337" s="335"/>
      <c r="C337" s="335"/>
      <c r="D337" s="335"/>
      <c r="E337" s="335"/>
      <c r="F337" s="335"/>
      <c r="G337" s="335"/>
      <c r="H337" s="131"/>
      <c r="I337" s="131"/>
      <c r="J337" s="179" t="e">
        <f>E372+#REF!+#REF!+#REF!+#REF!+#REF!+#REF!+#REF!+#REF!</f>
        <v>#REF!</v>
      </c>
      <c r="K337" s="131"/>
    </row>
    <row r="338" spans="1:11" ht="12.75">
      <c r="A338" s="174">
        <f>B331</f>
        <v>186</v>
      </c>
      <c r="B338" s="175">
        <f>F331</f>
        <v>6</v>
      </c>
      <c r="C338" s="175"/>
      <c r="D338" s="175">
        <v>1</v>
      </c>
      <c r="E338" s="176">
        <f>A338*B338*D338</f>
        <v>1116</v>
      </c>
      <c r="F338" s="177" t="s">
        <v>0</v>
      </c>
      <c r="G338" s="178" t="s">
        <v>225</v>
      </c>
      <c r="H338" s="131"/>
      <c r="I338" s="179"/>
      <c r="J338" s="131"/>
      <c r="K338" s="179"/>
    </row>
    <row r="339" spans="1:11" ht="12.75">
      <c r="A339" s="180">
        <v>3</v>
      </c>
      <c r="B339" s="175">
        <v>6</v>
      </c>
      <c r="C339" s="181"/>
      <c r="D339" s="175">
        <v>0</v>
      </c>
      <c r="E339" s="175">
        <f>ROUND(B339*A339*D339,2)</f>
        <v>0</v>
      </c>
      <c r="F339" s="175" t="s">
        <v>0</v>
      </c>
      <c r="G339" s="178" t="s">
        <v>226</v>
      </c>
      <c r="H339" s="131"/>
      <c r="I339" s="131"/>
      <c r="J339" s="131"/>
      <c r="K339" s="179"/>
    </row>
    <row r="340" spans="1:11" ht="12.75">
      <c r="A340" s="329" t="s">
        <v>227</v>
      </c>
      <c r="B340" s="330"/>
      <c r="C340" s="330"/>
      <c r="D340" s="330"/>
      <c r="E340" s="175">
        <f>SUM(E338:E339)</f>
        <v>1116</v>
      </c>
      <c r="F340" s="175" t="s">
        <v>228</v>
      </c>
      <c r="G340" s="178" t="s">
        <v>229</v>
      </c>
      <c r="H340" s="131"/>
      <c r="I340" s="131"/>
      <c r="J340" s="131"/>
      <c r="K340" s="179"/>
    </row>
    <row r="341" spans="1:11" ht="12.75">
      <c r="A341" s="180">
        <v>0</v>
      </c>
      <c r="B341" s="175">
        <v>0</v>
      </c>
      <c r="C341" s="175" t="s">
        <v>230</v>
      </c>
      <c r="D341" s="175">
        <v>0</v>
      </c>
      <c r="E341" s="175">
        <f>A341*B341*D341</f>
        <v>0</v>
      </c>
      <c r="F341" s="175" t="s">
        <v>0</v>
      </c>
      <c r="G341" s="178" t="s">
        <v>231</v>
      </c>
      <c r="H341" s="131"/>
      <c r="I341" s="131"/>
      <c r="J341" s="131"/>
      <c r="K341" s="131"/>
    </row>
    <row r="342" spans="1:11" ht="12.75">
      <c r="A342" s="329" t="s">
        <v>232</v>
      </c>
      <c r="B342" s="330"/>
      <c r="C342" s="330"/>
      <c r="D342" s="330"/>
      <c r="E342" s="175">
        <f>SUM(E341:E341)</f>
        <v>0</v>
      </c>
      <c r="F342" s="175" t="s">
        <v>0</v>
      </c>
      <c r="G342" s="178" t="s">
        <v>229</v>
      </c>
      <c r="H342" s="131"/>
      <c r="I342" s="131"/>
      <c r="J342" s="131"/>
      <c r="K342" s="131"/>
    </row>
    <row r="343" spans="1:8" ht="12.75">
      <c r="A343" s="327" t="s">
        <v>75</v>
      </c>
      <c r="B343" s="328"/>
      <c r="C343" s="328"/>
      <c r="D343" s="328"/>
      <c r="E343" s="97">
        <f>E340-E342</f>
        <v>1116</v>
      </c>
      <c r="F343" s="98" t="s">
        <v>0</v>
      </c>
      <c r="G343" s="106" t="s">
        <v>233</v>
      </c>
      <c r="H343" s="18" t="e">
        <f>E343+#REF!</f>
        <v>#REF!</v>
      </c>
    </row>
    <row r="344" spans="1:7" ht="12.75">
      <c r="A344" s="326"/>
      <c r="B344" s="326"/>
      <c r="C344" s="326"/>
      <c r="D344" s="326"/>
      <c r="E344" s="326"/>
      <c r="F344" s="326"/>
      <c r="G344" s="326"/>
    </row>
    <row r="345" spans="1:7" ht="12.75">
      <c r="A345" s="331" t="s">
        <v>234</v>
      </c>
      <c r="B345" s="331"/>
      <c r="C345" s="331"/>
      <c r="D345" s="331"/>
      <c r="E345" s="331"/>
      <c r="F345" s="331"/>
      <c r="G345" s="331"/>
    </row>
    <row r="346" spans="1:7" ht="12.75">
      <c r="A346" s="326"/>
      <c r="B346" s="326"/>
      <c r="C346" s="326"/>
      <c r="D346" s="326"/>
      <c r="E346" s="326"/>
      <c r="F346" s="326"/>
      <c r="G346" s="326"/>
    </row>
    <row r="347" spans="1:7" ht="12.75">
      <c r="A347" s="326" t="s">
        <v>235</v>
      </c>
      <c r="B347" s="326"/>
      <c r="C347" s="326"/>
      <c r="D347" s="326"/>
      <c r="E347" s="326"/>
      <c r="F347" s="326"/>
      <c r="G347" s="326"/>
    </row>
    <row r="348" spans="1:7" ht="12.75">
      <c r="A348" s="101">
        <f>B331</f>
        <v>186</v>
      </c>
      <c r="B348" s="102"/>
      <c r="C348" s="102"/>
      <c r="D348" s="102">
        <v>2</v>
      </c>
      <c r="E348" s="102">
        <f>A348*D348</f>
        <v>372</v>
      </c>
      <c r="F348" s="102" t="s">
        <v>228</v>
      </c>
      <c r="G348" s="103" t="s">
        <v>236</v>
      </c>
    </row>
    <row r="349" spans="1:7" ht="12.75">
      <c r="A349" s="104">
        <v>3</v>
      </c>
      <c r="B349" s="102"/>
      <c r="C349" s="102"/>
      <c r="D349" s="102">
        <f>D339</f>
        <v>0</v>
      </c>
      <c r="E349" s="102">
        <f>D349*A349</f>
        <v>0</v>
      </c>
      <c r="F349" s="102" t="s">
        <v>228</v>
      </c>
      <c r="G349" s="103" t="s">
        <v>226</v>
      </c>
    </row>
    <row r="350" spans="1:7" ht="12.75">
      <c r="A350" s="322" t="s">
        <v>237</v>
      </c>
      <c r="B350" s="323"/>
      <c r="C350" s="323"/>
      <c r="D350" s="323"/>
      <c r="E350" s="105">
        <f>SUM(E348:E349)</f>
        <v>372</v>
      </c>
      <c r="F350" s="105" t="s">
        <v>228</v>
      </c>
      <c r="G350" s="103" t="s">
        <v>229</v>
      </c>
    </row>
    <row r="351" spans="1:7" ht="12.75">
      <c r="A351" s="104">
        <v>6</v>
      </c>
      <c r="B351" s="323" t="s">
        <v>230</v>
      </c>
      <c r="C351" s="323"/>
      <c r="D351" s="102">
        <v>0</v>
      </c>
      <c r="E351" s="102">
        <f>ROUND(D351*A351,2)</f>
        <v>0</v>
      </c>
      <c r="F351" s="102" t="s">
        <v>228</v>
      </c>
      <c r="G351" s="107" t="s">
        <v>238</v>
      </c>
    </row>
    <row r="352" spans="1:7" ht="12.75">
      <c r="A352" s="322" t="s">
        <v>239</v>
      </c>
      <c r="B352" s="323"/>
      <c r="C352" s="323"/>
      <c r="D352" s="323"/>
      <c r="E352" s="105">
        <f>SUM(E351:E351)</f>
        <v>0</v>
      </c>
      <c r="F352" s="105" t="s">
        <v>228</v>
      </c>
      <c r="G352" s="103" t="s">
        <v>229</v>
      </c>
    </row>
    <row r="353" spans="1:7" ht="12.75">
      <c r="A353" s="327" t="s">
        <v>75</v>
      </c>
      <c r="B353" s="328"/>
      <c r="C353" s="328"/>
      <c r="D353" s="328"/>
      <c r="E353" s="97">
        <f>SUM(E350-E352)</f>
        <v>372</v>
      </c>
      <c r="F353" s="98" t="s">
        <v>228</v>
      </c>
      <c r="G353" s="106" t="s">
        <v>240</v>
      </c>
    </row>
    <row r="354" spans="1:7" ht="12.75">
      <c r="A354" s="326"/>
      <c r="B354" s="326"/>
      <c r="C354" s="326"/>
      <c r="D354" s="326"/>
      <c r="E354" s="326"/>
      <c r="F354" s="326"/>
      <c r="G354" s="326"/>
    </row>
    <row r="355" spans="1:7" ht="12.75">
      <c r="A355" s="326" t="s">
        <v>241</v>
      </c>
      <c r="B355" s="326"/>
      <c r="C355" s="326"/>
      <c r="D355" s="326"/>
      <c r="E355" s="326"/>
      <c r="F355" s="326"/>
      <c r="G355" s="326"/>
    </row>
    <row r="356" spans="1:7" ht="12.75">
      <c r="A356" s="104"/>
      <c r="B356" s="102">
        <f>F331</f>
        <v>6</v>
      </c>
      <c r="C356" s="102"/>
      <c r="D356" s="102">
        <v>2</v>
      </c>
      <c r="E356" s="102">
        <f>B356*D356</f>
        <v>12</v>
      </c>
      <c r="F356" s="102" t="s">
        <v>228</v>
      </c>
      <c r="G356" s="103" t="s">
        <v>242</v>
      </c>
    </row>
    <row r="357" spans="1:7" ht="12.75">
      <c r="A357" s="104"/>
      <c r="B357" s="102">
        <v>6</v>
      </c>
      <c r="C357" s="102"/>
      <c r="D357" s="102">
        <f>D339</f>
        <v>0</v>
      </c>
      <c r="E357" s="102">
        <f>D357*B357</f>
        <v>0</v>
      </c>
      <c r="F357" s="102" t="s">
        <v>228</v>
      </c>
      <c r="G357" s="103" t="s">
        <v>226</v>
      </c>
    </row>
    <row r="358" spans="1:7" ht="12.75">
      <c r="A358" s="324" t="s">
        <v>75</v>
      </c>
      <c r="B358" s="325"/>
      <c r="C358" s="325"/>
      <c r="D358" s="325"/>
      <c r="E358" s="100">
        <f>SUM(E356:E357)</f>
        <v>12</v>
      </c>
      <c r="F358" s="100" t="s">
        <v>228</v>
      </c>
      <c r="G358" s="103" t="s">
        <v>240</v>
      </c>
    </row>
    <row r="359" spans="1:7" ht="12.75">
      <c r="A359" s="184"/>
      <c r="B359" s="99"/>
      <c r="C359" s="325" t="s">
        <v>284</v>
      </c>
      <c r="D359" s="325"/>
      <c r="E359" s="100">
        <f>E353+E358</f>
        <v>384</v>
      </c>
      <c r="F359" s="100" t="s">
        <v>228</v>
      </c>
      <c r="G359" s="103" t="s">
        <v>285</v>
      </c>
    </row>
    <row r="360" spans="1:7" ht="12.75">
      <c r="A360" s="326"/>
      <c r="B360" s="326"/>
      <c r="C360" s="326"/>
      <c r="D360" s="326"/>
      <c r="E360" s="326"/>
      <c r="F360" s="326"/>
      <c r="G360" s="326"/>
    </row>
    <row r="361" spans="1:7" ht="12.75">
      <c r="A361" s="326" t="s">
        <v>247</v>
      </c>
      <c r="B361" s="326"/>
      <c r="C361" s="326"/>
      <c r="D361" s="326"/>
      <c r="E361" s="326"/>
      <c r="F361" s="326"/>
      <c r="G361" s="326"/>
    </row>
    <row r="362" spans="1:7" ht="12.75">
      <c r="A362" s="104">
        <f>A348</f>
        <v>186</v>
      </c>
      <c r="B362" s="102"/>
      <c r="C362" s="102"/>
      <c r="D362" s="102">
        <f>D348</f>
        <v>2</v>
      </c>
      <c r="E362" s="102">
        <f>ROUND(D362*A362,2)</f>
        <v>372</v>
      </c>
      <c r="F362" s="102" t="s">
        <v>228</v>
      </c>
      <c r="G362" s="103" t="s">
        <v>243</v>
      </c>
    </row>
    <row r="363" spans="1:7" ht="12.75">
      <c r="A363" s="104">
        <v>3</v>
      </c>
      <c r="B363" s="102"/>
      <c r="C363" s="102"/>
      <c r="D363" s="102">
        <f>D339</f>
        <v>0</v>
      </c>
      <c r="E363" s="102">
        <f>D363*A363</f>
        <v>0</v>
      </c>
      <c r="F363" s="102" t="s">
        <v>228</v>
      </c>
      <c r="G363" s="103" t="s">
        <v>226</v>
      </c>
    </row>
    <row r="364" spans="1:7" ht="12.75">
      <c r="A364" s="322" t="s">
        <v>237</v>
      </c>
      <c r="B364" s="323"/>
      <c r="C364" s="323"/>
      <c r="D364" s="323"/>
      <c r="E364" s="105">
        <f>SUM(E362:E363)</f>
        <v>372</v>
      </c>
      <c r="F364" s="105" t="s">
        <v>228</v>
      </c>
      <c r="G364" s="103" t="s">
        <v>229</v>
      </c>
    </row>
    <row r="365" spans="1:7" ht="12.75">
      <c r="A365" s="104">
        <v>6</v>
      </c>
      <c r="B365" s="323" t="s">
        <v>230</v>
      </c>
      <c r="C365" s="323"/>
      <c r="D365" s="102">
        <v>0</v>
      </c>
      <c r="E365" s="102">
        <f>ROUND(D365*A365,2)</f>
        <v>0</v>
      </c>
      <c r="F365" s="102" t="s">
        <v>228</v>
      </c>
      <c r="G365" s="107" t="s">
        <v>238</v>
      </c>
    </row>
    <row r="366" spans="1:7" ht="12.75">
      <c r="A366" s="322" t="s">
        <v>239</v>
      </c>
      <c r="B366" s="323"/>
      <c r="C366" s="323"/>
      <c r="D366" s="323"/>
      <c r="E366" s="105">
        <f>SUM(E365:E365)</f>
        <v>0</v>
      </c>
      <c r="F366" s="105" t="s">
        <v>228</v>
      </c>
      <c r="G366" s="103" t="s">
        <v>229</v>
      </c>
    </row>
    <row r="367" spans="1:7" ht="12.75">
      <c r="A367" s="324" t="s">
        <v>75</v>
      </c>
      <c r="B367" s="325"/>
      <c r="C367" s="325"/>
      <c r="D367" s="325"/>
      <c r="E367" s="100">
        <f>E364-E366</f>
        <v>372</v>
      </c>
      <c r="F367" s="100" t="s">
        <v>228</v>
      </c>
      <c r="G367" s="103" t="s">
        <v>240</v>
      </c>
    </row>
    <row r="368" spans="1:7" ht="12.75">
      <c r="A368" s="326"/>
      <c r="B368" s="326"/>
      <c r="C368" s="326"/>
      <c r="D368" s="326"/>
      <c r="E368" s="326"/>
      <c r="F368" s="326"/>
      <c r="G368" s="326"/>
    </row>
    <row r="369" spans="1:7" ht="12.75">
      <c r="A369" s="326" t="s">
        <v>244</v>
      </c>
      <c r="B369" s="326"/>
      <c r="C369" s="326"/>
      <c r="D369" s="326"/>
      <c r="E369" s="326"/>
      <c r="F369" s="326"/>
      <c r="G369" s="326"/>
    </row>
    <row r="370" spans="1:7" ht="12.75">
      <c r="A370" s="101">
        <f>A338</f>
        <v>186</v>
      </c>
      <c r="B370" s="102">
        <f>F331</f>
        <v>6</v>
      </c>
      <c r="C370" s="99"/>
      <c r="D370" s="99"/>
      <c r="E370" s="102">
        <f>ROUND(B370*A370,2)</f>
        <v>1116</v>
      </c>
      <c r="F370" s="102" t="s">
        <v>0</v>
      </c>
      <c r="G370" s="103" t="s">
        <v>225</v>
      </c>
    </row>
    <row r="371" spans="1:7" ht="12.75">
      <c r="A371" s="104">
        <v>3</v>
      </c>
      <c r="B371" s="102">
        <v>6</v>
      </c>
      <c r="C371" s="99"/>
      <c r="D371" s="102">
        <f>D339</f>
        <v>0</v>
      </c>
      <c r="E371" s="102">
        <f>ROUND(B371*A371*D371,2)</f>
        <v>0</v>
      </c>
      <c r="F371" s="102" t="s">
        <v>0</v>
      </c>
      <c r="G371" s="103" t="s">
        <v>245</v>
      </c>
    </row>
    <row r="372" spans="1:9" ht="12.75">
      <c r="A372" s="327" t="s">
        <v>75</v>
      </c>
      <c r="B372" s="328"/>
      <c r="C372" s="328"/>
      <c r="D372" s="328"/>
      <c r="E372" s="97">
        <f>SUM(E370:E371)</f>
        <v>1116</v>
      </c>
      <c r="F372" s="98" t="s">
        <v>0</v>
      </c>
      <c r="G372" s="106" t="s">
        <v>246</v>
      </c>
      <c r="I372" s="18">
        <f>(E372+E327+E282+E237+E192+E147+E102+E57)</f>
        <v>4554</v>
      </c>
    </row>
    <row r="373" spans="1:7" ht="12.75">
      <c r="A373" s="336"/>
      <c r="B373" s="337"/>
      <c r="C373" s="337"/>
      <c r="D373" s="337"/>
      <c r="E373" s="337"/>
      <c r="F373" s="337"/>
      <c r="G373" s="338"/>
    </row>
    <row r="374" spans="1:11" ht="12.75">
      <c r="A374" s="216" t="s">
        <v>213</v>
      </c>
      <c r="B374" s="339" t="str">
        <f>RESUMO!D43</f>
        <v>RUA DA UBS</v>
      </c>
      <c r="C374" s="340"/>
      <c r="D374" s="340"/>
      <c r="E374" s="340"/>
      <c r="F374" s="340"/>
      <c r="G374" s="340"/>
      <c r="H374" s="131"/>
      <c r="I374" s="131"/>
      <c r="J374" s="131"/>
      <c r="K374" s="131"/>
    </row>
    <row r="375" spans="1:11" ht="12.75">
      <c r="A375" s="216" t="s">
        <v>214</v>
      </c>
      <c r="B375" s="340" t="str">
        <f>B330</f>
        <v>CAPITÃO GERVÁSIO OLIVEIRA</v>
      </c>
      <c r="C375" s="340"/>
      <c r="D375" s="340"/>
      <c r="E375" s="340"/>
      <c r="F375" s="340"/>
      <c r="G375" s="340"/>
      <c r="H375" s="131"/>
      <c r="I375" s="131"/>
      <c r="J375" s="131"/>
      <c r="K375" s="131"/>
    </row>
    <row r="376" spans="1:11" ht="12.75">
      <c r="A376" s="216" t="s">
        <v>215</v>
      </c>
      <c r="B376" s="331">
        <v>53</v>
      </c>
      <c r="C376" s="331"/>
      <c r="D376" s="331"/>
      <c r="E376" s="216" t="s">
        <v>164</v>
      </c>
      <c r="F376" s="331">
        <v>6</v>
      </c>
      <c r="G376" s="340"/>
      <c r="H376" s="131"/>
      <c r="I376" s="131"/>
      <c r="J376" s="131"/>
      <c r="K376" s="131"/>
    </row>
    <row r="377" spans="1:11" ht="12.75">
      <c r="A377" s="332"/>
      <c r="B377" s="332"/>
      <c r="C377" s="332"/>
      <c r="D377" s="332"/>
      <c r="E377" s="332"/>
      <c r="F377" s="332"/>
      <c r="G377" s="332"/>
      <c r="H377" s="131"/>
      <c r="I377" s="131"/>
      <c r="J377" s="131"/>
      <c r="K377" s="131"/>
    </row>
    <row r="378" spans="1:11" ht="24">
      <c r="A378" s="189" t="s">
        <v>216</v>
      </c>
      <c r="B378" s="189" t="s">
        <v>217</v>
      </c>
      <c r="C378" s="189" t="s">
        <v>218</v>
      </c>
      <c r="D378" s="189" t="s">
        <v>219</v>
      </c>
      <c r="E378" s="189" t="s">
        <v>220</v>
      </c>
      <c r="F378" s="189" t="s">
        <v>221</v>
      </c>
      <c r="G378" s="189" t="s">
        <v>222</v>
      </c>
      <c r="H378" s="131"/>
      <c r="I378" s="131"/>
      <c r="J378" s="131"/>
      <c r="K378" s="131"/>
    </row>
    <row r="379" spans="1:11" ht="12.75">
      <c r="A379" s="333"/>
      <c r="B379" s="333"/>
      <c r="C379" s="333"/>
      <c r="D379" s="333"/>
      <c r="E379" s="333"/>
      <c r="F379" s="333"/>
      <c r="G379" s="333"/>
      <c r="H379" s="131"/>
      <c r="I379" s="131"/>
      <c r="J379" s="131"/>
      <c r="K379" s="131"/>
    </row>
    <row r="380" spans="1:11" ht="12.75">
      <c r="A380" s="334" t="s">
        <v>223</v>
      </c>
      <c r="B380" s="334"/>
      <c r="C380" s="334"/>
      <c r="D380" s="334"/>
      <c r="E380" s="334"/>
      <c r="F380" s="334"/>
      <c r="G380" s="334"/>
      <c r="H380" s="131"/>
      <c r="I380" s="131"/>
      <c r="J380" s="131"/>
      <c r="K380" s="131"/>
    </row>
    <row r="381" spans="1:11" ht="12.75">
      <c r="A381" s="334"/>
      <c r="B381" s="334"/>
      <c r="C381" s="334"/>
      <c r="D381" s="334"/>
      <c r="E381" s="334"/>
      <c r="F381" s="334"/>
      <c r="G381" s="334"/>
      <c r="H381" s="131"/>
      <c r="I381" s="131"/>
      <c r="J381" s="131"/>
      <c r="K381" s="131"/>
    </row>
    <row r="382" spans="1:11" ht="12.75">
      <c r="A382" s="335" t="s">
        <v>224</v>
      </c>
      <c r="B382" s="335"/>
      <c r="C382" s="335"/>
      <c r="D382" s="335"/>
      <c r="E382" s="335"/>
      <c r="F382" s="335"/>
      <c r="G382" s="335"/>
      <c r="H382" s="131"/>
      <c r="I382" s="131"/>
      <c r="J382" s="179" t="e">
        <f>E417+#REF!+#REF!+#REF!+#REF!+#REF!+#REF!+#REF!+#REF!</f>
        <v>#REF!</v>
      </c>
      <c r="K382" s="131"/>
    </row>
    <row r="383" spans="1:11" ht="12.75">
      <c r="A383" s="174">
        <f>B376</f>
        <v>53</v>
      </c>
      <c r="B383" s="175">
        <f>F376</f>
        <v>6</v>
      </c>
      <c r="C383" s="175"/>
      <c r="D383" s="175">
        <v>1</v>
      </c>
      <c r="E383" s="176">
        <f>A383*B383*D383</f>
        <v>318</v>
      </c>
      <c r="F383" s="177" t="s">
        <v>0</v>
      </c>
      <c r="G383" s="178" t="s">
        <v>225</v>
      </c>
      <c r="H383" s="131"/>
      <c r="I383" s="179"/>
      <c r="J383" s="131"/>
      <c r="K383" s="179"/>
    </row>
    <row r="384" spans="1:11" ht="12.75">
      <c r="A384" s="180">
        <v>3</v>
      </c>
      <c r="B384" s="175">
        <v>6</v>
      </c>
      <c r="C384" s="181"/>
      <c r="D384" s="175">
        <v>0</v>
      </c>
      <c r="E384" s="175">
        <f>ROUND(B384*A384*D384,2)</f>
        <v>0</v>
      </c>
      <c r="F384" s="175" t="s">
        <v>0</v>
      </c>
      <c r="G384" s="178" t="s">
        <v>226</v>
      </c>
      <c r="H384" s="131"/>
      <c r="I384" s="131"/>
      <c r="J384" s="131"/>
      <c r="K384" s="179"/>
    </row>
    <row r="385" spans="1:11" ht="12.75">
      <c r="A385" s="329" t="s">
        <v>227</v>
      </c>
      <c r="B385" s="330"/>
      <c r="C385" s="330"/>
      <c r="D385" s="330"/>
      <c r="E385" s="175">
        <f>SUM(E383:E384)</f>
        <v>318</v>
      </c>
      <c r="F385" s="175" t="s">
        <v>228</v>
      </c>
      <c r="G385" s="178" t="s">
        <v>229</v>
      </c>
      <c r="H385" s="131"/>
      <c r="I385" s="131"/>
      <c r="J385" s="131"/>
      <c r="K385" s="179"/>
    </row>
    <row r="386" spans="1:11" ht="12.75">
      <c r="A386" s="180">
        <v>0</v>
      </c>
      <c r="B386" s="175">
        <v>0</v>
      </c>
      <c r="C386" s="175" t="s">
        <v>230</v>
      </c>
      <c r="D386" s="175">
        <v>0</v>
      </c>
      <c r="E386" s="175">
        <f>A386*B386*D386</f>
        <v>0</v>
      </c>
      <c r="F386" s="175" t="s">
        <v>0</v>
      </c>
      <c r="G386" s="178" t="s">
        <v>231</v>
      </c>
      <c r="H386" s="131"/>
      <c r="I386" s="131"/>
      <c r="J386" s="131"/>
      <c r="K386" s="131"/>
    </row>
    <row r="387" spans="1:11" ht="12.75">
      <c r="A387" s="329" t="s">
        <v>232</v>
      </c>
      <c r="B387" s="330"/>
      <c r="C387" s="330"/>
      <c r="D387" s="330"/>
      <c r="E387" s="175">
        <f>SUM(E386:E386)</f>
        <v>0</v>
      </c>
      <c r="F387" s="175" t="s">
        <v>0</v>
      </c>
      <c r="G387" s="178" t="s">
        <v>229</v>
      </c>
      <c r="H387" s="131"/>
      <c r="I387" s="131"/>
      <c r="J387" s="131"/>
      <c r="K387" s="131"/>
    </row>
    <row r="388" spans="1:8" ht="12.75">
      <c r="A388" s="327" t="s">
        <v>75</v>
      </c>
      <c r="B388" s="328"/>
      <c r="C388" s="328"/>
      <c r="D388" s="328"/>
      <c r="E388" s="97">
        <f>E385-E387</f>
        <v>318</v>
      </c>
      <c r="F388" s="98" t="s">
        <v>0</v>
      </c>
      <c r="G388" s="106" t="s">
        <v>233</v>
      </c>
      <c r="H388" s="18" t="e">
        <f>E388+#REF!</f>
        <v>#REF!</v>
      </c>
    </row>
    <row r="389" spans="1:7" ht="12.75">
      <c r="A389" s="326"/>
      <c r="B389" s="326"/>
      <c r="C389" s="326"/>
      <c r="D389" s="326"/>
      <c r="E389" s="326"/>
      <c r="F389" s="326"/>
      <c r="G389" s="326"/>
    </row>
    <row r="390" spans="1:7" ht="12.75">
      <c r="A390" s="331" t="s">
        <v>234</v>
      </c>
      <c r="B390" s="331"/>
      <c r="C390" s="331"/>
      <c r="D390" s="331"/>
      <c r="E390" s="331"/>
      <c r="F390" s="331"/>
      <c r="G390" s="331"/>
    </row>
    <row r="391" spans="1:7" ht="12.75">
      <c r="A391" s="326"/>
      <c r="B391" s="326"/>
      <c r="C391" s="326"/>
      <c r="D391" s="326"/>
      <c r="E391" s="326"/>
      <c r="F391" s="326"/>
      <c r="G391" s="326"/>
    </row>
    <row r="392" spans="1:7" ht="12.75">
      <c r="A392" s="326" t="s">
        <v>235</v>
      </c>
      <c r="B392" s="326"/>
      <c r="C392" s="326"/>
      <c r="D392" s="326"/>
      <c r="E392" s="326"/>
      <c r="F392" s="326"/>
      <c r="G392" s="326"/>
    </row>
    <row r="393" spans="1:7" ht="12.75">
      <c r="A393" s="101">
        <f>B376</f>
        <v>53</v>
      </c>
      <c r="B393" s="102"/>
      <c r="C393" s="102"/>
      <c r="D393" s="102">
        <v>2</v>
      </c>
      <c r="E393" s="102">
        <f>A393*D393</f>
        <v>106</v>
      </c>
      <c r="F393" s="102" t="s">
        <v>228</v>
      </c>
      <c r="G393" s="103" t="s">
        <v>236</v>
      </c>
    </row>
    <row r="394" spans="1:7" ht="12.75">
      <c r="A394" s="104">
        <v>3</v>
      </c>
      <c r="B394" s="102"/>
      <c r="C394" s="102"/>
      <c r="D394" s="102">
        <f>D384</f>
        <v>0</v>
      </c>
      <c r="E394" s="102">
        <f>D394*A394</f>
        <v>0</v>
      </c>
      <c r="F394" s="102" t="s">
        <v>228</v>
      </c>
      <c r="G394" s="103" t="s">
        <v>226</v>
      </c>
    </row>
    <row r="395" spans="1:7" ht="12.75">
      <c r="A395" s="322" t="s">
        <v>237</v>
      </c>
      <c r="B395" s="323"/>
      <c r="C395" s="323"/>
      <c r="D395" s="323"/>
      <c r="E395" s="105">
        <f>SUM(E393:E394)</f>
        <v>106</v>
      </c>
      <c r="F395" s="105" t="s">
        <v>228</v>
      </c>
      <c r="G395" s="103" t="s">
        <v>229</v>
      </c>
    </row>
    <row r="396" spans="1:7" ht="12.75">
      <c r="A396" s="104">
        <v>6</v>
      </c>
      <c r="B396" s="323" t="s">
        <v>230</v>
      </c>
      <c r="C396" s="323"/>
      <c r="D396" s="102">
        <v>0</v>
      </c>
      <c r="E396" s="102">
        <f>ROUND(D396*A396,2)</f>
        <v>0</v>
      </c>
      <c r="F396" s="102" t="s">
        <v>228</v>
      </c>
      <c r="G396" s="107" t="s">
        <v>238</v>
      </c>
    </row>
    <row r="397" spans="1:7" ht="12.75">
      <c r="A397" s="322" t="s">
        <v>239</v>
      </c>
      <c r="B397" s="323"/>
      <c r="C397" s="323"/>
      <c r="D397" s="323"/>
      <c r="E397" s="105">
        <f>SUM(E396:E396)</f>
        <v>0</v>
      </c>
      <c r="F397" s="105" t="s">
        <v>228</v>
      </c>
      <c r="G397" s="103" t="s">
        <v>229</v>
      </c>
    </row>
    <row r="398" spans="1:7" ht="12.75">
      <c r="A398" s="327" t="s">
        <v>75</v>
      </c>
      <c r="B398" s="328"/>
      <c r="C398" s="328"/>
      <c r="D398" s="328"/>
      <c r="E398" s="97">
        <f>SUM(E395-E397)</f>
        <v>106</v>
      </c>
      <c r="F398" s="98" t="s">
        <v>228</v>
      </c>
      <c r="G398" s="106" t="s">
        <v>240</v>
      </c>
    </row>
    <row r="399" spans="1:7" ht="12.75">
      <c r="A399" s="326"/>
      <c r="B399" s="326"/>
      <c r="C399" s="326"/>
      <c r="D399" s="326"/>
      <c r="E399" s="326"/>
      <c r="F399" s="326"/>
      <c r="G399" s="326"/>
    </row>
    <row r="400" spans="1:7" ht="12.75">
      <c r="A400" s="326" t="s">
        <v>241</v>
      </c>
      <c r="B400" s="326"/>
      <c r="C400" s="326"/>
      <c r="D400" s="326"/>
      <c r="E400" s="326"/>
      <c r="F400" s="326"/>
      <c r="G400" s="326"/>
    </row>
    <row r="401" spans="1:7" ht="12.75">
      <c r="A401" s="104"/>
      <c r="B401" s="102">
        <f>F376</f>
        <v>6</v>
      </c>
      <c r="C401" s="102"/>
      <c r="D401" s="102">
        <v>1</v>
      </c>
      <c r="E401" s="102">
        <f>B401*D401</f>
        <v>6</v>
      </c>
      <c r="F401" s="102" t="s">
        <v>228</v>
      </c>
      <c r="G401" s="103" t="s">
        <v>242</v>
      </c>
    </row>
    <row r="402" spans="1:7" ht="12.75">
      <c r="A402" s="104"/>
      <c r="B402" s="102">
        <v>6</v>
      </c>
      <c r="C402" s="102"/>
      <c r="D402" s="102">
        <f>D384</f>
        <v>0</v>
      </c>
      <c r="E402" s="102">
        <f>D402*B402</f>
        <v>0</v>
      </c>
      <c r="F402" s="102" t="s">
        <v>228</v>
      </c>
      <c r="G402" s="103" t="s">
        <v>226</v>
      </c>
    </row>
    <row r="403" spans="1:7" ht="12.75">
      <c r="A403" s="324" t="s">
        <v>75</v>
      </c>
      <c r="B403" s="325"/>
      <c r="C403" s="325"/>
      <c r="D403" s="325"/>
      <c r="E403" s="100">
        <f>SUM(E401:E402)</f>
        <v>6</v>
      </c>
      <c r="F403" s="100" t="s">
        <v>228</v>
      </c>
      <c r="G403" s="103" t="s">
        <v>240</v>
      </c>
    </row>
    <row r="404" spans="1:7" ht="12.75">
      <c r="A404" s="184"/>
      <c r="B404" s="99"/>
      <c r="C404" s="325" t="s">
        <v>284</v>
      </c>
      <c r="D404" s="325"/>
      <c r="E404" s="100">
        <f>E398+E403</f>
        <v>112</v>
      </c>
      <c r="F404" s="100" t="s">
        <v>228</v>
      </c>
      <c r="G404" s="103" t="s">
        <v>285</v>
      </c>
    </row>
    <row r="405" spans="1:7" ht="12.75">
      <c r="A405" s="326"/>
      <c r="B405" s="326"/>
      <c r="C405" s="326"/>
      <c r="D405" s="326"/>
      <c r="E405" s="326"/>
      <c r="F405" s="326"/>
      <c r="G405" s="326"/>
    </row>
    <row r="406" spans="1:7" ht="12.75">
      <c r="A406" s="326" t="s">
        <v>247</v>
      </c>
      <c r="B406" s="326"/>
      <c r="C406" s="326"/>
      <c r="D406" s="326"/>
      <c r="E406" s="326"/>
      <c r="F406" s="326"/>
      <c r="G406" s="326"/>
    </row>
    <row r="407" spans="1:7" ht="12.75">
      <c r="A407" s="104">
        <f>A393</f>
        <v>53</v>
      </c>
      <c r="B407" s="102"/>
      <c r="C407" s="102"/>
      <c r="D407" s="102">
        <f>D393</f>
        <v>2</v>
      </c>
      <c r="E407" s="102">
        <f>ROUND(D407*A407,2)</f>
        <v>106</v>
      </c>
      <c r="F407" s="102" t="s">
        <v>228</v>
      </c>
      <c r="G407" s="103" t="s">
        <v>243</v>
      </c>
    </row>
    <row r="408" spans="1:7" ht="12.75">
      <c r="A408" s="104">
        <v>3</v>
      </c>
      <c r="B408" s="102"/>
      <c r="C408" s="102"/>
      <c r="D408" s="102">
        <f>D384</f>
        <v>0</v>
      </c>
      <c r="E408" s="102">
        <f>D408*A408</f>
        <v>0</v>
      </c>
      <c r="F408" s="102" t="s">
        <v>228</v>
      </c>
      <c r="G408" s="103" t="s">
        <v>226</v>
      </c>
    </row>
    <row r="409" spans="1:7" ht="12.75">
      <c r="A409" s="322" t="s">
        <v>237</v>
      </c>
      <c r="B409" s="323"/>
      <c r="C409" s="323"/>
      <c r="D409" s="323"/>
      <c r="E409" s="105">
        <f>SUM(E407:E408)</f>
        <v>106</v>
      </c>
      <c r="F409" s="105" t="s">
        <v>228</v>
      </c>
      <c r="G409" s="103" t="s">
        <v>229</v>
      </c>
    </row>
    <row r="410" spans="1:7" ht="12.75">
      <c r="A410" s="104">
        <v>6</v>
      </c>
      <c r="B410" s="323" t="s">
        <v>230</v>
      </c>
      <c r="C410" s="323"/>
      <c r="D410" s="102">
        <v>0</v>
      </c>
      <c r="E410" s="102">
        <f>ROUND(D410*A410,2)</f>
        <v>0</v>
      </c>
      <c r="F410" s="102" t="s">
        <v>228</v>
      </c>
      <c r="G410" s="107" t="s">
        <v>238</v>
      </c>
    </row>
    <row r="411" spans="1:7" ht="12.75">
      <c r="A411" s="322" t="s">
        <v>239</v>
      </c>
      <c r="B411" s="323"/>
      <c r="C411" s="323"/>
      <c r="D411" s="323"/>
      <c r="E411" s="105">
        <f>SUM(E410:E410)</f>
        <v>0</v>
      </c>
      <c r="F411" s="105" t="s">
        <v>228</v>
      </c>
      <c r="G411" s="103" t="s">
        <v>229</v>
      </c>
    </row>
    <row r="412" spans="1:7" ht="12.75">
      <c r="A412" s="324" t="s">
        <v>75</v>
      </c>
      <c r="B412" s="325"/>
      <c r="C412" s="325"/>
      <c r="D412" s="325"/>
      <c r="E412" s="100">
        <f>E409-E411</f>
        <v>106</v>
      </c>
      <c r="F412" s="100" t="s">
        <v>228</v>
      </c>
      <c r="G412" s="103" t="s">
        <v>240</v>
      </c>
    </row>
    <row r="413" spans="1:7" ht="12.75">
      <c r="A413" s="326"/>
      <c r="B413" s="326"/>
      <c r="C413" s="326"/>
      <c r="D413" s="326"/>
      <c r="E413" s="326"/>
      <c r="F413" s="326"/>
      <c r="G413" s="326"/>
    </row>
    <row r="414" spans="1:7" ht="12.75">
      <c r="A414" s="326" t="s">
        <v>244</v>
      </c>
      <c r="B414" s="326"/>
      <c r="C414" s="326"/>
      <c r="D414" s="326"/>
      <c r="E414" s="326"/>
      <c r="F414" s="326"/>
      <c r="G414" s="326"/>
    </row>
    <row r="415" spans="1:7" ht="12.75">
      <c r="A415" s="101">
        <f>A383</f>
        <v>53</v>
      </c>
      <c r="B415" s="102">
        <f>F376</f>
        <v>6</v>
      </c>
      <c r="C415" s="99"/>
      <c r="D415" s="99"/>
      <c r="E415" s="102">
        <f>ROUND(B415*A415,2)</f>
        <v>318</v>
      </c>
      <c r="F415" s="102" t="s">
        <v>0</v>
      </c>
      <c r="G415" s="103" t="s">
        <v>225</v>
      </c>
    </row>
    <row r="416" spans="1:7" ht="12.75">
      <c r="A416" s="104">
        <v>3</v>
      </c>
      <c r="B416" s="102">
        <v>6</v>
      </c>
      <c r="C416" s="99"/>
      <c r="D416" s="102">
        <f>D384</f>
        <v>0</v>
      </c>
      <c r="E416" s="102">
        <f>ROUND(B416*A416*D416,2)</f>
        <v>0</v>
      </c>
      <c r="F416" s="102" t="s">
        <v>0</v>
      </c>
      <c r="G416" s="103" t="s">
        <v>245</v>
      </c>
    </row>
    <row r="417" spans="1:9" ht="12.75">
      <c r="A417" s="327" t="s">
        <v>75</v>
      </c>
      <c r="B417" s="328"/>
      <c r="C417" s="328"/>
      <c r="D417" s="328"/>
      <c r="E417" s="97">
        <f>SUM(E415:E416)</f>
        <v>318</v>
      </c>
      <c r="F417" s="98" t="s">
        <v>0</v>
      </c>
      <c r="G417" s="106" t="s">
        <v>246</v>
      </c>
      <c r="I417" s="18">
        <f>(E417+E372+E327+E282+E237+E192+E147+E102)</f>
        <v>4282.8</v>
      </c>
    </row>
    <row r="418" spans="1:7" ht="12.75">
      <c r="A418" s="336"/>
      <c r="B418" s="337"/>
      <c r="C418" s="337"/>
      <c r="D418" s="337"/>
      <c r="E418" s="337"/>
      <c r="F418" s="337"/>
      <c r="G418" s="338"/>
    </row>
    <row r="419" spans="1:11" ht="12.75">
      <c r="A419" s="216" t="s">
        <v>213</v>
      </c>
      <c r="B419" s="339" t="str">
        <f>RESUMO!D47</f>
        <v>RUA DO CAMPO</v>
      </c>
      <c r="C419" s="340"/>
      <c r="D419" s="340"/>
      <c r="E419" s="340"/>
      <c r="F419" s="340"/>
      <c r="G419" s="340"/>
      <c r="H419" s="131"/>
      <c r="I419" s="131"/>
      <c r="J419" s="131"/>
      <c r="K419" s="131"/>
    </row>
    <row r="420" spans="1:11" ht="12.75">
      <c r="A420" s="216" t="s">
        <v>214</v>
      </c>
      <c r="B420" s="340" t="str">
        <f>B375</f>
        <v>CAPITÃO GERVÁSIO OLIVEIRA</v>
      </c>
      <c r="C420" s="340"/>
      <c r="D420" s="340"/>
      <c r="E420" s="340"/>
      <c r="F420" s="340"/>
      <c r="G420" s="340"/>
      <c r="H420" s="131"/>
      <c r="I420" s="131"/>
      <c r="J420" s="131"/>
      <c r="K420" s="131"/>
    </row>
    <row r="421" spans="1:11" ht="12.75">
      <c r="A421" s="216" t="s">
        <v>215</v>
      </c>
      <c r="B421" s="331">
        <v>56.7</v>
      </c>
      <c r="C421" s="331"/>
      <c r="D421" s="331"/>
      <c r="E421" s="216" t="s">
        <v>164</v>
      </c>
      <c r="F421" s="331">
        <v>6</v>
      </c>
      <c r="G421" s="340"/>
      <c r="H421" s="131"/>
      <c r="I421" s="131"/>
      <c r="J421" s="131"/>
      <c r="K421" s="131"/>
    </row>
    <row r="422" spans="1:11" ht="12.75">
      <c r="A422" s="332"/>
      <c r="B422" s="332"/>
      <c r="C422" s="332"/>
      <c r="D422" s="332"/>
      <c r="E422" s="332"/>
      <c r="F422" s="332"/>
      <c r="G422" s="332"/>
      <c r="H422" s="131"/>
      <c r="I422" s="131"/>
      <c r="J422" s="131"/>
      <c r="K422" s="131"/>
    </row>
    <row r="423" spans="1:11" ht="24">
      <c r="A423" s="189" t="s">
        <v>216</v>
      </c>
      <c r="B423" s="189" t="s">
        <v>217</v>
      </c>
      <c r="C423" s="189" t="s">
        <v>218</v>
      </c>
      <c r="D423" s="189" t="s">
        <v>219</v>
      </c>
      <c r="E423" s="189" t="s">
        <v>220</v>
      </c>
      <c r="F423" s="189" t="s">
        <v>221</v>
      </c>
      <c r="G423" s="189" t="s">
        <v>222</v>
      </c>
      <c r="H423" s="131"/>
      <c r="I423" s="131"/>
      <c r="J423" s="131"/>
      <c r="K423" s="131"/>
    </row>
    <row r="424" spans="1:11" ht="12.75">
      <c r="A424" s="333"/>
      <c r="B424" s="333"/>
      <c r="C424" s="333"/>
      <c r="D424" s="333"/>
      <c r="E424" s="333"/>
      <c r="F424" s="333"/>
      <c r="G424" s="333"/>
      <c r="H424" s="131"/>
      <c r="I424" s="131"/>
      <c r="J424" s="131"/>
      <c r="K424" s="131"/>
    </row>
    <row r="425" spans="1:11" ht="12.75">
      <c r="A425" s="334" t="s">
        <v>223</v>
      </c>
      <c r="B425" s="334"/>
      <c r="C425" s="334"/>
      <c r="D425" s="334"/>
      <c r="E425" s="334"/>
      <c r="F425" s="334"/>
      <c r="G425" s="334"/>
      <c r="H425" s="131"/>
      <c r="I425" s="131"/>
      <c r="J425" s="131"/>
      <c r="K425" s="131"/>
    </row>
    <row r="426" spans="1:11" ht="12.75">
      <c r="A426" s="334"/>
      <c r="B426" s="334"/>
      <c r="C426" s="334"/>
      <c r="D426" s="334"/>
      <c r="E426" s="334"/>
      <c r="F426" s="334"/>
      <c r="G426" s="334"/>
      <c r="H426" s="131"/>
      <c r="I426" s="131"/>
      <c r="J426" s="131"/>
      <c r="K426" s="131"/>
    </row>
    <row r="427" spans="1:11" ht="12.75">
      <c r="A427" s="335" t="s">
        <v>224</v>
      </c>
      <c r="B427" s="335"/>
      <c r="C427" s="335"/>
      <c r="D427" s="335"/>
      <c r="E427" s="335"/>
      <c r="F427" s="335"/>
      <c r="G427" s="335"/>
      <c r="H427" s="131"/>
      <c r="I427" s="131"/>
      <c r="J427" s="179" t="e">
        <f>E462+#REF!+#REF!+#REF!+#REF!+#REF!+#REF!+#REF!+#REF!</f>
        <v>#REF!</v>
      </c>
      <c r="K427" s="131"/>
    </row>
    <row r="428" spans="1:11" ht="12.75">
      <c r="A428" s="174">
        <f>B421</f>
        <v>56.7</v>
      </c>
      <c r="B428" s="175">
        <f>F421</f>
        <v>6</v>
      </c>
      <c r="C428" s="175"/>
      <c r="D428" s="175">
        <v>1</v>
      </c>
      <c r="E428" s="176">
        <f>A428*B428*D428</f>
        <v>340.20000000000005</v>
      </c>
      <c r="F428" s="177" t="s">
        <v>0</v>
      </c>
      <c r="G428" s="178" t="s">
        <v>225</v>
      </c>
      <c r="H428" s="131"/>
      <c r="I428" s="179"/>
      <c r="J428" s="131"/>
      <c r="K428" s="179"/>
    </row>
    <row r="429" spans="1:11" ht="12.75">
      <c r="A429" s="180">
        <v>3</v>
      </c>
      <c r="B429" s="175">
        <v>6</v>
      </c>
      <c r="C429" s="181"/>
      <c r="D429" s="175">
        <v>0</v>
      </c>
      <c r="E429" s="175">
        <f>ROUND(B429*A429*D429,2)</f>
        <v>0</v>
      </c>
      <c r="F429" s="175" t="s">
        <v>0</v>
      </c>
      <c r="G429" s="178" t="s">
        <v>226</v>
      </c>
      <c r="H429" s="131"/>
      <c r="I429" s="131"/>
      <c r="J429" s="131"/>
      <c r="K429" s="179"/>
    </row>
    <row r="430" spans="1:11" ht="12.75">
      <c r="A430" s="329" t="s">
        <v>227</v>
      </c>
      <c r="B430" s="330"/>
      <c r="C430" s="330"/>
      <c r="D430" s="330"/>
      <c r="E430" s="175">
        <f>SUM(E428:E429)</f>
        <v>340.20000000000005</v>
      </c>
      <c r="F430" s="175" t="s">
        <v>228</v>
      </c>
      <c r="G430" s="178" t="s">
        <v>229</v>
      </c>
      <c r="H430" s="131"/>
      <c r="I430" s="131"/>
      <c r="J430" s="131"/>
      <c r="K430" s="179"/>
    </row>
    <row r="431" spans="1:11" ht="12.75">
      <c r="A431" s="180">
        <v>0</v>
      </c>
      <c r="B431" s="175">
        <v>0</v>
      </c>
      <c r="C431" s="175" t="s">
        <v>230</v>
      </c>
      <c r="D431" s="175">
        <v>0</v>
      </c>
      <c r="E431" s="175">
        <f>A431*B431*D431</f>
        <v>0</v>
      </c>
      <c r="F431" s="175" t="s">
        <v>0</v>
      </c>
      <c r="G431" s="178" t="s">
        <v>231</v>
      </c>
      <c r="H431" s="131"/>
      <c r="I431" s="131"/>
      <c r="J431" s="131"/>
      <c r="K431" s="131"/>
    </row>
    <row r="432" spans="1:11" ht="12.75">
      <c r="A432" s="329" t="s">
        <v>232</v>
      </c>
      <c r="B432" s="330"/>
      <c r="C432" s="330"/>
      <c r="D432" s="330"/>
      <c r="E432" s="175">
        <f>SUM(E431:E431)</f>
        <v>0</v>
      </c>
      <c r="F432" s="175" t="s">
        <v>0</v>
      </c>
      <c r="G432" s="178" t="s">
        <v>229</v>
      </c>
      <c r="H432" s="131"/>
      <c r="I432" s="131"/>
      <c r="J432" s="131"/>
      <c r="K432" s="131"/>
    </row>
    <row r="433" spans="1:8" ht="12.75">
      <c r="A433" s="327" t="s">
        <v>75</v>
      </c>
      <c r="B433" s="328"/>
      <c r="C433" s="328"/>
      <c r="D433" s="328"/>
      <c r="E433" s="97">
        <f>E430-E432</f>
        <v>340.20000000000005</v>
      </c>
      <c r="F433" s="98" t="s">
        <v>0</v>
      </c>
      <c r="G433" s="106" t="s">
        <v>233</v>
      </c>
      <c r="H433" s="18" t="e">
        <f>E433+#REF!</f>
        <v>#REF!</v>
      </c>
    </row>
    <row r="434" spans="1:7" ht="12.75">
      <c r="A434" s="326"/>
      <c r="B434" s="326"/>
      <c r="C434" s="326"/>
      <c r="D434" s="326"/>
      <c r="E434" s="326"/>
      <c r="F434" s="326"/>
      <c r="G434" s="326"/>
    </row>
    <row r="435" spans="1:7" ht="12.75">
      <c r="A435" s="331" t="s">
        <v>234</v>
      </c>
      <c r="B435" s="331"/>
      <c r="C435" s="331"/>
      <c r="D435" s="331"/>
      <c r="E435" s="331"/>
      <c r="F435" s="331"/>
      <c r="G435" s="331"/>
    </row>
    <row r="436" spans="1:7" ht="12.75">
      <c r="A436" s="326"/>
      <c r="B436" s="326"/>
      <c r="C436" s="326"/>
      <c r="D436" s="326"/>
      <c r="E436" s="326"/>
      <c r="F436" s="326"/>
      <c r="G436" s="326"/>
    </row>
    <row r="437" spans="1:7" ht="12.75">
      <c r="A437" s="326" t="s">
        <v>235</v>
      </c>
      <c r="B437" s="326"/>
      <c r="C437" s="326"/>
      <c r="D437" s="326"/>
      <c r="E437" s="326"/>
      <c r="F437" s="326"/>
      <c r="G437" s="326"/>
    </row>
    <row r="438" spans="1:7" ht="12.75">
      <c r="A438" s="101">
        <f>B421</f>
        <v>56.7</v>
      </c>
      <c r="B438" s="102"/>
      <c r="C438" s="102"/>
      <c r="D438" s="102">
        <v>2</v>
      </c>
      <c r="E438" s="102">
        <f>A438*D438</f>
        <v>113.4</v>
      </c>
      <c r="F438" s="102" t="s">
        <v>228</v>
      </c>
      <c r="G438" s="103" t="s">
        <v>236</v>
      </c>
    </row>
    <row r="439" spans="1:7" ht="12.75">
      <c r="A439" s="104">
        <v>3</v>
      </c>
      <c r="B439" s="102"/>
      <c r="C439" s="102"/>
      <c r="D439" s="102">
        <f>D429</f>
        <v>0</v>
      </c>
      <c r="E439" s="102">
        <f>D439*A439</f>
        <v>0</v>
      </c>
      <c r="F439" s="102" t="s">
        <v>228</v>
      </c>
      <c r="G439" s="103" t="s">
        <v>226</v>
      </c>
    </row>
    <row r="440" spans="1:7" ht="12.75">
      <c r="A440" s="322" t="s">
        <v>237</v>
      </c>
      <c r="B440" s="323"/>
      <c r="C440" s="323"/>
      <c r="D440" s="323"/>
      <c r="E440" s="105">
        <f>SUM(E438:E439)</f>
        <v>113.4</v>
      </c>
      <c r="F440" s="105" t="s">
        <v>228</v>
      </c>
      <c r="G440" s="103" t="s">
        <v>229</v>
      </c>
    </row>
    <row r="441" spans="1:7" ht="12.75">
      <c r="A441" s="104">
        <v>6</v>
      </c>
      <c r="B441" s="323" t="s">
        <v>230</v>
      </c>
      <c r="C441" s="323"/>
      <c r="D441" s="102">
        <v>0</v>
      </c>
      <c r="E441" s="102">
        <f>ROUND(D441*A441,2)</f>
        <v>0</v>
      </c>
      <c r="F441" s="102" t="s">
        <v>228</v>
      </c>
      <c r="G441" s="107" t="s">
        <v>238</v>
      </c>
    </row>
    <row r="442" spans="1:7" ht="12.75">
      <c r="A442" s="322" t="s">
        <v>239</v>
      </c>
      <c r="B442" s="323"/>
      <c r="C442" s="323"/>
      <c r="D442" s="323"/>
      <c r="E442" s="105">
        <f>SUM(E441:E441)</f>
        <v>0</v>
      </c>
      <c r="F442" s="105" t="s">
        <v>228</v>
      </c>
      <c r="G442" s="103" t="s">
        <v>229</v>
      </c>
    </row>
    <row r="443" spans="1:7" ht="12.75">
      <c r="A443" s="327" t="s">
        <v>75</v>
      </c>
      <c r="B443" s="328"/>
      <c r="C443" s="328"/>
      <c r="D443" s="328"/>
      <c r="E443" s="97">
        <f>SUM(E440-E442)</f>
        <v>113.4</v>
      </c>
      <c r="F443" s="98" t="s">
        <v>228</v>
      </c>
      <c r="G443" s="106" t="s">
        <v>240</v>
      </c>
    </row>
    <row r="444" spans="1:7" ht="12.75">
      <c r="A444" s="326"/>
      <c r="B444" s="326"/>
      <c r="C444" s="326"/>
      <c r="D444" s="326"/>
      <c r="E444" s="326"/>
      <c r="F444" s="326"/>
      <c r="G444" s="326"/>
    </row>
    <row r="445" spans="1:7" ht="12.75">
      <c r="A445" s="326" t="s">
        <v>241</v>
      </c>
      <c r="B445" s="326"/>
      <c r="C445" s="326"/>
      <c r="D445" s="326"/>
      <c r="E445" s="326"/>
      <c r="F445" s="326"/>
      <c r="G445" s="326"/>
    </row>
    <row r="446" spans="1:7" ht="12.75">
      <c r="A446" s="104"/>
      <c r="B446" s="102">
        <f>F421</f>
        <v>6</v>
      </c>
      <c r="C446" s="102"/>
      <c r="D446" s="102">
        <v>1</v>
      </c>
      <c r="E446" s="102">
        <f>B446*D446</f>
        <v>6</v>
      </c>
      <c r="F446" s="102" t="s">
        <v>228</v>
      </c>
      <c r="G446" s="103" t="s">
        <v>242</v>
      </c>
    </row>
    <row r="447" spans="1:7" ht="12.75">
      <c r="A447" s="104"/>
      <c r="B447" s="102">
        <v>6</v>
      </c>
      <c r="C447" s="102"/>
      <c r="D447" s="102">
        <f>D429</f>
        <v>0</v>
      </c>
      <c r="E447" s="102">
        <f>D447*B447</f>
        <v>0</v>
      </c>
      <c r="F447" s="102" t="s">
        <v>228</v>
      </c>
      <c r="G447" s="103" t="s">
        <v>226</v>
      </c>
    </row>
    <row r="448" spans="1:7" ht="12.75">
      <c r="A448" s="324" t="s">
        <v>75</v>
      </c>
      <c r="B448" s="325"/>
      <c r="C448" s="325"/>
      <c r="D448" s="325"/>
      <c r="E448" s="100">
        <f>SUM(E446:E447)</f>
        <v>6</v>
      </c>
      <c r="F448" s="100" t="s">
        <v>228</v>
      </c>
      <c r="G448" s="103" t="s">
        <v>240</v>
      </c>
    </row>
    <row r="449" spans="1:7" ht="12.75">
      <c r="A449" s="184"/>
      <c r="B449" s="99"/>
      <c r="C449" s="325" t="s">
        <v>284</v>
      </c>
      <c r="D449" s="325"/>
      <c r="E449" s="100">
        <f>E443+E448</f>
        <v>119.4</v>
      </c>
      <c r="F449" s="100" t="s">
        <v>228</v>
      </c>
      <c r="G449" s="103" t="s">
        <v>285</v>
      </c>
    </row>
    <row r="450" spans="1:7" ht="12.75">
      <c r="A450" s="326"/>
      <c r="B450" s="326"/>
      <c r="C450" s="326"/>
      <c r="D450" s="326"/>
      <c r="E450" s="326"/>
      <c r="F450" s="326"/>
      <c r="G450" s="326"/>
    </row>
    <row r="451" spans="1:7" ht="12.75">
      <c r="A451" s="326" t="s">
        <v>247</v>
      </c>
      <c r="B451" s="326"/>
      <c r="C451" s="326"/>
      <c r="D451" s="326"/>
      <c r="E451" s="326"/>
      <c r="F451" s="326"/>
      <c r="G451" s="326"/>
    </row>
    <row r="452" spans="1:7" ht="12.75">
      <c r="A452" s="104">
        <f>A438</f>
        <v>56.7</v>
      </c>
      <c r="B452" s="102"/>
      <c r="C452" s="102"/>
      <c r="D452" s="102">
        <f>D438</f>
        <v>2</v>
      </c>
      <c r="E452" s="102">
        <f>ROUND(D452*A452,2)</f>
        <v>113.4</v>
      </c>
      <c r="F452" s="102" t="s">
        <v>228</v>
      </c>
      <c r="G452" s="103" t="s">
        <v>243</v>
      </c>
    </row>
    <row r="453" spans="1:7" ht="12.75">
      <c r="A453" s="104">
        <v>3</v>
      </c>
      <c r="B453" s="102"/>
      <c r="C453" s="102"/>
      <c r="D453" s="102">
        <f>D429</f>
        <v>0</v>
      </c>
      <c r="E453" s="102">
        <f>D453*A453</f>
        <v>0</v>
      </c>
      <c r="F453" s="102" t="s">
        <v>228</v>
      </c>
      <c r="G453" s="103" t="s">
        <v>226</v>
      </c>
    </row>
    <row r="454" spans="1:7" ht="12.75">
      <c r="A454" s="322" t="s">
        <v>237</v>
      </c>
      <c r="B454" s="323"/>
      <c r="C454" s="323"/>
      <c r="D454" s="323"/>
      <c r="E454" s="105">
        <f>SUM(E452:E453)</f>
        <v>113.4</v>
      </c>
      <c r="F454" s="105" t="s">
        <v>228</v>
      </c>
      <c r="G454" s="103" t="s">
        <v>229</v>
      </c>
    </row>
    <row r="455" spans="1:7" ht="12.75">
      <c r="A455" s="104">
        <v>6</v>
      </c>
      <c r="B455" s="323" t="s">
        <v>230</v>
      </c>
      <c r="C455" s="323"/>
      <c r="D455" s="102">
        <v>0</v>
      </c>
      <c r="E455" s="102">
        <f>ROUND(D455*A455,2)</f>
        <v>0</v>
      </c>
      <c r="F455" s="102" t="s">
        <v>228</v>
      </c>
      <c r="G455" s="107" t="s">
        <v>238</v>
      </c>
    </row>
    <row r="456" spans="1:7" ht="12.75">
      <c r="A456" s="322" t="s">
        <v>239</v>
      </c>
      <c r="B456" s="323"/>
      <c r="C456" s="323"/>
      <c r="D456" s="323"/>
      <c r="E456" s="105">
        <f>SUM(E455:E455)</f>
        <v>0</v>
      </c>
      <c r="F456" s="105" t="s">
        <v>228</v>
      </c>
      <c r="G456" s="103" t="s">
        <v>229</v>
      </c>
    </row>
    <row r="457" spans="1:7" ht="12.75">
      <c r="A457" s="324" t="s">
        <v>75</v>
      </c>
      <c r="B457" s="325"/>
      <c r="C457" s="325"/>
      <c r="D457" s="325"/>
      <c r="E457" s="100">
        <f>E454-E456</f>
        <v>113.4</v>
      </c>
      <c r="F457" s="100" t="s">
        <v>228</v>
      </c>
      <c r="G457" s="103" t="s">
        <v>240</v>
      </c>
    </row>
    <row r="458" spans="1:7" ht="12.75">
      <c r="A458" s="326"/>
      <c r="B458" s="326"/>
      <c r="C458" s="326"/>
      <c r="D458" s="326"/>
      <c r="E458" s="326"/>
      <c r="F458" s="326"/>
      <c r="G458" s="326"/>
    </row>
    <row r="459" spans="1:7" ht="12.75">
      <c r="A459" s="326" t="s">
        <v>244</v>
      </c>
      <c r="B459" s="326"/>
      <c r="C459" s="326"/>
      <c r="D459" s="326"/>
      <c r="E459" s="326"/>
      <c r="F459" s="326"/>
      <c r="G459" s="326"/>
    </row>
    <row r="460" spans="1:7" ht="12.75">
      <c r="A460" s="101">
        <f>A428</f>
        <v>56.7</v>
      </c>
      <c r="B460" s="102">
        <f>F421</f>
        <v>6</v>
      </c>
      <c r="C460" s="99"/>
      <c r="D460" s="99"/>
      <c r="E460" s="102">
        <f>ROUND(B460*A460,2)</f>
        <v>340.2</v>
      </c>
      <c r="F460" s="102" t="s">
        <v>0</v>
      </c>
      <c r="G460" s="103" t="s">
        <v>225</v>
      </c>
    </row>
    <row r="461" spans="1:7" ht="12.75">
      <c r="A461" s="104">
        <v>3</v>
      </c>
      <c r="B461" s="102">
        <v>6</v>
      </c>
      <c r="C461" s="99"/>
      <c r="D461" s="102">
        <f>D429</f>
        <v>0</v>
      </c>
      <c r="E461" s="102">
        <f>ROUND(B461*A461*D461,2)</f>
        <v>0</v>
      </c>
      <c r="F461" s="102" t="s">
        <v>0</v>
      </c>
      <c r="G461" s="103" t="s">
        <v>245</v>
      </c>
    </row>
    <row r="462" spans="1:9" ht="12.75">
      <c r="A462" s="327" t="s">
        <v>75</v>
      </c>
      <c r="B462" s="328"/>
      <c r="C462" s="328"/>
      <c r="D462" s="328"/>
      <c r="E462" s="97">
        <f>SUM(E460:E461)</f>
        <v>340.2</v>
      </c>
      <c r="F462" s="98" t="s">
        <v>0</v>
      </c>
      <c r="G462" s="106" t="s">
        <v>246</v>
      </c>
      <c r="I462" s="18">
        <f>(E462+E417+E372+E327+E282+E237+E192+E147)</f>
        <v>4276.2</v>
      </c>
    </row>
    <row r="463" spans="1:7" ht="12.75">
      <c r="A463" s="336"/>
      <c r="B463" s="337"/>
      <c r="C463" s="337"/>
      <c r="D463" s="337"/>
      <c r="E463" s="337"/>
      <c r="F463" s="337"/>
      <c r="G463" s="338"/>
    </row>
    <row r="464" spans="1:11" ht="12.75">
      <c r="A464" s="216" t="s">
        <v>213</v>
      </c>
      <c r="B464" s="339" t="str">
        <f>RESUMO!D51</f>
        <v>RUA DO RAEL</v>
      </c>
      <c r="C464" s="340"/>
      <c r="D464" s="340"/>
      <c r="E464" s="340"/>
      <c r="F464" s="340"/>
      <c r="G464" s="340"/>
      <c r="H464" s="131"/>
      <c r="I464" s="131"/>
      <c r="J464" s="131"/>
      <c r="K464" s="131"/>
    </row>
    <row r="465" spans="1:11" ht="12.75">
      <c r="A465" s="216" t="s">
        <v>214</v>
      </c>
      <c r="B465" s="340" t="str">
        <f>B420</f>
        <v>CAPITÃO GERVÁSIO OLIVEIRA</v>
      </c>
      <c r="C465" s="340"/>
      <c r="D465" s="340"/>
      <c r="E465" s="340"/>
      <c r="F465" s="340"/>
      <c r="G465" s="340"/>
      <c r="H465" s="131"/>
      <c r="I465" s="131"/>
      <c r="J465" s="131"/>
      <c r="K465" s="131"/>
    </row>
    <row r="466" spans="1:11" ht="12.75">
      <c r="A466" s="216" t="s">
        <v>215</v>
      </c>
      <c r="B466" s="331">
        <v>140</v>
      </c>
      <c r="C466" s="331"/>
      <c r="D466" s="331"/>
      <c r="E466" s="216" t="s">
        <v>164</v>
      </c>
      <c r="F466" s="331">
        <v>6</v>
      </c>
      <c r="G466" s="340"/>
      <c r="H466" s="131"/>
      <c r="I466" s="131"/>
      <c r="J466" s="131"/>
      <c r="K466" s="131"/>
    </row>
    <row r="467" spans="1:11" ht="12.75">
      <c r="A467" s="332"/>
      <c r="B467" s="332"/>
      <c r="C467" s="332"/>
      <c r="D467" s="332"/>
      <c r="E467" s="332"/>
      <c r="F467" s="332"/>
      <c r="G467" s="332"/>
      <c r="H467" s="131"/>
      <c r="I467" s="131"/>
      <c r="J467" s="131"/>
      <c r="K467" s="131"/>
    </row>
    <row r="468" spans="1:11" ht="24">
      <c r="A468" s="189" t="s">
        <v>216</v>
      </c>
      <c r="B468" s="189" t="s">
        <v>217</v>
      </c>
      <c r="C468" s="189" t="s">
        <v>218</v>
      </c>
      <c r="D468" s="189" t="s">
        <v>219</v>
      </c>
      <c r="E468" s="189" t="s">
        <v>220</v>
      </c>
      <c r="F468" s="189" t="s">
        <v>221</v>
      </c>
      <c r="G468" s="189" t="s">
        <v>222</v>
      </c>
      <c r="H468" s="131"/>
      <c r="I468" s="131"/>
      <c r="J468" s="131"/>
      <c r="K468" s="131"/>
    </row>
    <row r="469" spans="1:11" ht="12.75">
      <c r="A469" s="333"/>
      <c r="B469" s="333"/>
      <c r="C469" s="333"/>
      <c r="D469" s="333"/>
      <c r="E469" s="333"/>
      <c r="F469" s="333"/>
      <c r="G469" s="333"/>
      <c r="H469" s="131"/>
      <c r="I469" s="131"/>
      <c r="J469" s="131"/>
      <c r="K469" s="131"/>
    </row>
    <row r="470" spans="1:11" ht="12.75">
      <c r="A470" s="334" t="s">
        <v>223</v>
      </c>
      <c r="B470" s="334"/>
      <c r="C470" s="334"/>
      <c r="D470" s="334"/>
      <c r="E470" s="334"/>
      <c r="F470" s="334"/>
      <c r="G470" s="334"/>
      <c r="H470" s="131"/>
      <c r="I470" s="131"/>
      <c r="J470" s="131"/>
      <c r="K470" s="131"/>
    </row>
    <row r="471" spans="1:11" ht="12.75">
      <c r="A471" s="334"/>
      <c r="B471" s="334"/>
      <c r="C471" s="334"/>
      <c r="D471" s="334"/>
      <c r="E471" s="334"/>
      <c r="F471" s="334"/>
      <c r="G471" s="334"/>
      <c r="H471" s="131"/>
      <c r="I471" s="131"/>
      <c r="J471" s="131"/>
      <c r="K471" s="131"/>
    </row>
    <row r="472" spans="1:11" ht="12.75">
      <c r="A472" s="335" t="s">
        <v>224</v>
      </c>
      <c r="B472" s="335"/>
      <c r="C472" s="335"/>
      <c r="D472" s="335"/>
      <c r="E472" s="335"/>
      <c r="F472" s="335"/>
      <c r="G472" s="335"/>
      <c r="H472" s="131"/>
      <c r="I472" s="131"/>
      <c r="J472" s="179" t="e">
        <f>E507+#REF!+#REF!+#REF!+#REF!+#REF!+#REF!+#REF!+#REF!</f>
        <v>#REF!</v>
      </c>
      <c r="K472" s="131"/>
    </row>
    <row r="473" spans="1:11" ht="12.75">
      <c r="A473" s="174">
        <f>B466</f>
        <v>140</v>
      </c>
      <c r="B473" s="175">
        <f>F466</f>
        <v>6</v>
      </c>
      <c r="C473" s="175"/>
      <c r="D473" s="175">
        <v>1</v>
      </c>
      <c r="E473" s="176">
        <f>A473*B473*D473</f>
        <v>840</v>
      </c>
      <c r="F473" s="177" t="s">
        <v>0</v>
      </c>
      <c r="G473" s="178" t="s">
        <v>225</v>
      </c>
      <c r="H473" s="131"/>
      <c r="I473" s="179"/>
      <c r="J473" s="131"/>
      <c r="K473" s="179"/>
    </row>
    <row r="474" spans="1:11" ht="12.75">
      <c r="A474" s="180">
        <v>3</v>
      </c>
      <c r="B474" s="175">
        <v>6</v>
      </c>
      <c r="C474" s="181"/>
      <c r="D474" s="175">
        <v>0</v>
      </c>
      <c r="E474" s="175">
        <f>ROUND(B474*A474*D474,2)</f>
        <v>0</v>
      </c>
      <c r="F474" s="175" t="s">
        <v>0</v>
      </c>
      <c r="G474" s="178" t="s">
        <v>226</v>
      </c>
      <c r="H474" s="131"/>
      <c r="I474" s="131"/>
      <c r="J474" s="131"/>
      <c r="K474" s="179"/>
    </row>
    <row r="475" spans="1:11" ht="12.75">
      <c r="A475" s="329" t="s">
        <v>227</v>
      </c>
      <c r="B475" s="330"/>
      <c r="C475" s="330"/>
      <c r="D475" s="330"/>
      <c r="E475" s="175">
        <f>SUM(E473:E474)</f>
        <v>840</v>
      </c>
      <c r="F475" s="175" t="s">
        <v>228</v>
      </c>
      <c r="G475" s="178" t="s">
        <v>229</v>
      </c>
      <c r="H475" s="131"/>
      <c r="I475" s="131"/>
      <c r="J475" s="131"/>
      <c r="K475" s="179"/>
    </row>
    <row r="476" spans="1:11" ht="12.75">
      <c r="A476" s="180">
        <v>0</v>
      </c>
      <c r="B476" s="175">
        <v>0</v>
      </c>
      <c r="C476" s="175" t="s">
        <v>230</v>
      </c>
      <c r="D476" s="175">
        <v>0</v>
      </c>
      <c r="E476" s="175">
        <f>A476*B476*D476</f>
        <v>0</v>
      </c>
      <c r="F476" s="175" t="s">
        <v>0</v>
      </c>
      <c r="G476" s="178" t="s">
        <v>231</v>
      </c>
      <c r="H476" s="131"/>
      <c r="I476" s="131"/>
      <c r="J476" s="131"/>
      <c r="K476" s="131"/>
    </row>
    <row r="477" spans="1:11" ht="12.75">
      <c r="A477" s="329" t="s">
        <v>232</v>
      </c>
      <c r="B477" s="330"/>
      <c r="C477" s="330"/>
      <c r="D477" s="330"/>
      <c r="E477" s="175">
        <f>SUM(E476:E476)</f>
        <v>0</v>
      </c>
      <c r="F477" s="175" t="s">
        <v>0</v>
      </c>
      <c r="G477" s="178" t="s">
        <v>229</v>
      </c>
      <c r="H477" s="131"/>
      <c r="I477" s="131"/>
      <c r="J477" s="131"/>
      <c r="K477" s="131"/>
    </row>
    <row r="478" spans="1:8" ht="12.75">
      <c r="A478" s="327" t="s">
        <v>75</v>
      </c>
      <c r="B478" s="328"/>
      <c r="C478" s="328"/>
      <c r="D478" s="328"/>
      <c r="E478" s="97">
        <f>E475-E477</f>
        <v>840</v>
      </c>
      <c r="F478" s="98" t="s">
        <v>0</v>
      </c>
      <c r="G478" s="106" t="s">
        <v>233</v>
      </c>
      <c r="H478" s="18" t="e">
        <f>E478+#REF!</f>
        <v>#REF!</v>
      </c>
    </row>
    <row r="479" spans="1:7" ht="12.75">
      <c r="A479" s="326"/>
      <c r="B479" s="326"/>
      <c r="C479" s="326"/>
      <c r="D479" s="326"/>
      <c r="E479" s="326"/>
      <c r="F479" s="326"/>
      <c r="G479" s="326"/>
    </row>
    <row r="480" spans="1:7" ht="12.75">
      <c r="A480" s="331" t="s">
        <v>234</v>
      </c>
      <c r="B480" s="331"/>
      <c r="C480" s="331"/>
      <c r="D480" s="331"/>
      <c r="E480" s="331"/>
      <c r="F480" s="331"/>
      <c r="G480" s="331"/>
    </row>
    <row r="481" spans="1:7" ht="12.75">
      <c r="A481" s="326"/>
      <c r="B481" s="326"/>
      <c r="C481" s="326"/>
      <c r="D481" s="326"/>
      <c r="E481" s="326"/>
      <c r="F481" s="326"/>
      <c r="G481" s="326"/>
    </row>
    <row r="482" spans="1:7" ht="12.75">
      <c r="A482" s="326" t="s">
        <v>235</v>
      </c>
      <c r="B482" s="326"/>
      <c r="C482" s="326"/>
      <c r="D482" s="326"/>
      <c r="E482" s="326"/>
      <c r="F482" s="326"/>
      <c r="G482" s="326"/>
    </row>
    <row r="483" spans="1:7" ht="12.75">
      <c r="A483" s="101">
        <f>B466</f>
        <v>140</v>
      </c>
      <c r="B483" s="102"/>
      <c r="C483" s="102"/>
      <c r="D483" s="102">
        <v>2</v>
      </c>
      <c r="E483" s="102">
        <f>A483*D483</f>
        <v>280</v>
      </c>
      <c r="F483" s="102" t="s">
        <v>228</v>
      </c>
      <c r="G483" s="103" t="s">
        <v>236</v>
      </c>
    </row>
    <row r="484" spans="1:7" ht="12.75">
      <c r="A484" s="104">
        <v>3</v>
      </c>
      <c r="B484" s="102"/>
      <c r="C484" s="102"/>
      <c r="D484" s="102">
        <f>D474</f>
        <v>0</v>
      </c>
      <c r="E484" s="102">
        <f>D484*A484</f>
        <v>0</v>
      </c>
      <c r="F484" s="102" t="s">
        <v>228</v>
      </c>
      <c r="G484" s="103" t="s">
        <v>226</v>
      </c>
    </row>
    <row r="485" spans="1:7" ht="12.75">
      <c r="A485" s="322" t="s">
        <v>237</v>
      </c>
      <c r="B485" s="323"/>
      <c r="C485" s="323"/>
      <c r="D485" s="323"/>
      <c r="E485" s="105">
        <f>SUM(E483:E484)</f>
        <v>280</v>
      </c>
      <c r="F485" s="105" t="s">
        <v>228</v>
      </c>
      <c r="G485" s="103" t="s">
        <v>229</v>
      </c>
    </row>
    <row r="486" spans="1:7" ht="12.75">
      <c r="A486" s="104">
        <v>6</v>
      </c>
      <c r="B486" s="323" t="s">
        <v>230</v>
      </c>
      <c r="C486" s="323"/>
      <c r="D486" s="102">
        <v>0</v>
      </c>
      <c r="E486" s="102">
        <f>ROUND(D486*A486,2)</f>
        <v>0</v>
      </c>
      <c r="F486" s="102" t="s">
        <v>228</v>
      </c>
      <c r="G486" s="107" t="s">
        <v>238</v>
      </c>
    </row>
    <row r="487" spans="1:7" ht="12.75">
      <c r="A487" s="322" t="s">
        <v>239</v>
      </c>
      <c r="B487" s="323"/>
      <c r="C487" s="323"/>
      <c r="D487" s="323"/>
      <c r="E487" s="105">
        <f>SUM(E486:E486)</f>
        <v>0</v>
      </c>
      <c r="F487" s="105" t="s">
        <v>228</v>
      </c>
      <c r="G487" s="103" t="s">
        <v>229</v>
      </c>
    </row>
    <row r="488" spans="1:7" ht="12.75">
      <c r="A488" s="327" t="s">
        <v>75</v>
      </c>
      <c r="B488" s="328"/>
      <c r="C488" s="328"/>
      <c r="D488" s="328"/>
      <c r="E488" s="97">
        <f>SUM(E485-E487)</f>
        <v>280</v>
      </c>
      <c r="F488" s="98" t="s">
        <v>228</v>
      </c>
      <c r="G488" s="106" t="s">
        <v>240</v>
      </c>
    </row>
    <row r="489" spans="1:7" ht="12.75">
      <c r="A489" s="326"/>
      <c r="B489" s="326"/>
      <c r="C489" s="326"/>
      <c r="D489" s="326"/>
      <c r="E489" s="326"/>
      <c r="F489" s="326"/>
      <c r="G489" s="326"/>
    </row>
    <row r="490" spans="1:7" ht="12.75">
      <c r="A490" s="326" t="s">
        <v>241</v>
      </c>
      <c r="B490" s="326"/>
      <c r="C490" s="326"/>
      <c r="D490" s="326"/>
      <c r="E490" s="326"/>
      <c r="F490" s="326"/>
      <c r="G490" s="326"/>
    </row>
    <row r="491" spans="1:7" ht="12.75">
      <c r="A491" s="104"/>
      <c r="B491" s="102">
        <f>F466</f>
        <v>6</v>
      </c>
      <c r="C491" s="102"/>
      <c r="D491" s="102">
        <v>1</v>
      </c>
      <c r="E491" s="102">
        <f>B491*D491</f>
        <v>6</v>
      </c>
      <c r="F491" s="102" t="s">
        <v>228</v>
      </c>
      <c r="G491" s="103" t="s">
        <v>242</v>
      </c>
    </row>
    <row r="492" spans="1:7" ht="12.75">
      <c r="A492" s="104"/>
      <c r="B492" s="102">
        <v>6</v>
      </c>
      <c r="C492" s="102"/>
      <c r="D492" s="102">
        <f>D474</f>
        <v>0</v>
      </c>
      <c r="E492" s="102">
        <f>D492*B492</f>
        <v>0</v>
      </c>
      <c r="F492" s="102" t="s">
        <v>228</v>
      </c>
      <c r="G492" s="103" t="s">
        <v>226</v>
      </c>
    </row>
    <row r="493" spans="1:7" ht="12.75">
      <c r="A493" s="324" t="s">
        <v>75</v>
      </c>
      <c r="B493" s="325"/>
      <c r="C493" s="325"/>
      <c r="D493" s="325"/>
      <c r="E493" s="100">
        <f>SUM(E491:E492)</f>
        <v>6</v>
      </c>
      <c r="F493" s="100" t="s">
        <v>228</v>
      </c>
      <c r="G493" s="103" t="s">
        <v>240</v>
      </c>
    </row>
    <row r="494" spans="1:7" ht="12.75">
      <c r="A494" s="184"/>
      <c r="B494" s="99"/>
      <c r="C494" s="325" t="s">
        <v>284</v>
      </c>
      <c r="D494" s="325"/>
      <c r="E494" s="100">
        <f>E488+E493</f>
        <v>286</v>
      </c>
      <c r="F494" s="100" t="s">
        <v>228</v>
      </c>
      <c r="G494" s="103" t="s">
        <v>285</v>
      </c>
    </row>
    <row r="495" spans="1:7" ht="12.75">
      <c r="A495" s="326"/>
      <c r="B495" s="326"/>
      <c r="C495" s="326"/>
      <c r="D495" s="326"/>
      <c r="E495" s="326"/>
      <c r="F495" s="326"/>
      <c r="G495" s="326"/>
    </row>
    <row r="496" spans="1:7" ht="12.75">
      <c r="A496" s="326" t="s">
        <v>247</v>
      </c>
      <c r="B496" s="326"/>
      <c r="C496" s="326"/>
      <c r="D496" s="326"/>
      <c r="E496" s="326"/>
      <c r="F496" s="326"/>
      <c r="G496" s="326"/>
    </row>
    <row r="497" spans="1:7" ht="12.75">
      <c r="A497" s="104">
        <f>A483</f>
        <v>140</v>
      </c>
      <c r="B497" s="102"/>
      <c r="C497" s="102"/>
      <c r="D497" s="102">
        <f>D483</f>
        <v>2</v>
      </c>
      <c r="E497" s="102">
        <f>ROUND(D497*A497,2)</f>
        <v>280</v>
      </c>
      <c r="F497" s="102" t="s">
        <v>228</v>
      </c>
      <c r="G497" s="103" t="s">
        <v>243</v>
      </c>
    </row>
    <row r="498" spans="1:7" ht="12.75">
      <c r="A498" s="104">
        <v>3</v>
      </c>
      <c r="B498" s="102"/>
      <c r="C498" s="102"/>
      <c r="D498" s="102">
        <f>D474</f>
        <v>0</v>
      </c>
      <c r="E498" s="102">
        <f>D498*A498</f>
        <v>0</v>
      </c>
      <c r="F498" s="102" t="s">
        <v>228</v>
      </c>
      <c r="G498" s="103" t="s">
        <v>226</v>
      </c>
    </row>
    <row r="499" spans="1:7" ht="12.75">
      <c r="A499" s="322" t="s">
        <v>237</v>
      </c>
      <c r="B499" s="323"/>
      <c r="C499" s="323"/>
      <c r="D499" s="323"/>
      <c r="E499" s="105">
        <f>SUM(E497:E498)</f>
        <v>280</v>
      </c>
      <c r="F499" s="105" t="s">
        <v>228</v>
      </c>
      <c r="G499" s="103" t="s">
        <v>229</v>
      </c>
    </row>
    <row r="500" spans="1:7" ht="12.75">
      <c r="A500" s="104">
        <v>6</v>
      </c>
      <c r="B500" s="323" t="s">
        <v>230</v>
      </c>
      <c r="C500" s="323"/>
      <c r="D500" s="102">
        <v>0</v>
      </c>
      <c r="E500" s="102">
        <f>ROUND(D500*A500,2)</f>
        <v>0</v>
      </c>
      <c r="F500" s="102" t="s">
        <v>228</v>
      </c>
      <c r="G500" s="107" t="s">
        <v>238</v>
      </c>
    </row>
    <row r="501" spans="1:7" ht="12.75">
      <c r="A501" s="322" t="s">
        <v>239</v>
      </c>
      <c r="B501" s="323"/>
      <c r="C501" s="323"/>
      <c r="D501" s="323"/>
      <c r="E501" s="105">
        <f>SUM(E500:E500)</f>
        <v>0</v>
      </c>
      <c r="F501" s="105" t="s">
        <v>228</v>
      </c>
      <c r="G501" s="103" t="s">
        <v>229</v>
      </c>
    </row>
    <row r="502" spans="1:7" ht="12.75">
      <c r="A502" s="324" t="s">
        <v>75</v>
      </c>
      <c r="B502" s="325"/>
      <c r="C502" s="325"/>
      <c r="D502" s="325"/>
      <c r="E502" s="100">
        <f>E499-E501</f>
        <v>280</v>
      </c>
      <c r="F502" s="100" t="s">
        <v>228</v>
      </c>
      <c r="G502" s="103" t="s">
        <v>240</v>
      </c>
    </row>
    <row r="503" spans="1:7" ht="12.75">
      <c r="A503" s="326"/>
      <c r="B503" s="326"/>
      <c r="C503" s="326"/>
      <c r="D503" s="326"/>
      <c r="E503" s="326"/>
      <c r="F503" s="326"/>
      <c r="G503" s="326"/>
    </row>
    <row r="504" spans="1:7" ht="12.75">
      <c r="A504" s="326" t="s">
        <v>244</v>
      </c>
      <c r="B504" s="326"/>
      <c r="C504" s="326"/>
      <c r="D504" s="326"/>
      <c r="E504" s="326"/>
      <c r="F504" s="326"/>
      <c r="G504" s="326"/>
    </row>
    <row r="505" spans="1:7" ht="12.75">
      <c r="A505" s="101">
        <f>A473</f>
        <v>140</v>
      </c>
      <c r="B505" s="102">
        <f>F466</f>
        <v>6</v>
      </c>
      <c r="C505" s="99"/>
      <c r="D505" s="99"/>
      <c r="E505" s="102">
        <f>ROUND(B505*A505,2)</f>
        <v>840</v>
      </c>
      <c r="F505" s="102" t="s">
        <v>0</v>
      </c>
      <c r="G505" s="103" t="s">
        <v>225</v>
      </c>
    </row>
    <row r="506" spans="1:7" ht="12.75">
      <c r="A506" s="104">
        <v>3</v>
      </c>
      <c r="B506" s="102">
        <v>6</v>
      </c>
      <c r="C506" s="99"/>
      <c r="D506" s="102">
        <f>D474</f>
        <v>0</v>
      </c>
      <c r="E506" s="102">
        <f>ROUND(B506*A506*D506,2)</f>
        <v>0</v>
      </c>
      <c r="F506" s="102" t="s">
        <v>0</v>
      </c>
      <c r="G506" s="103" t="s">
        <v>245</v>
      </c>
    </row>
    <row r="507" spans="1:9" ht="12.75">
      <c r="A507" s="327" t="s">
        <v>75</v>
      </c>
      <c r="B507" s="328"/>
      <c r="C507" s="328"/>
      <c r="D507" s="328"/>
      <c r="E507" s="97">
        <f>SUM(E505:E506)</f>
        <v>840</v>
      </c>
      <c r="F507" s="98" t="s">
        <v>0</v>
      </c>
      <c r="G507" s="106" t="s">
        <v>246</v>
      </c>
      <c r="I507" s="18">
        <f>(E507+E462+E417+E372+E327+E282+E237+E192+E102+E147+E57)</f>
        <v>6052.2</v>
      </c>
    </row>
    <row r="508" spans="1:7" ht="12.75">
      <c r="A508" s="336"/>
      <c r="B508" s="337"/>
      <c r="C508" s="337"/>
      <c r="D508" s="337"/>
      <c r="E508" s="337"/>
      <c r="F508" s="337"/>
      <c r="G508" s="338"/>
    </row>
    <row r="509" spans="1:11" ht="12.75">
      <c r="A509" s="241" t="s">
        <v>213</v>
      </c>
      <c r="B509" s="339" t="str">
        <f>RESUMO!D55</f>
        <v>RUA DO ANTÔNIO</v>
      </c>
      <c r="C509" s="340"/>
      <c r="D509" s="340"/>
      <c r="E509" s="340"/>
      <c r="F509" s="340"/>
      <c r="G509" s="340"/>
      <c r="H509" s="131"/>
      <c r="I509" s="131"/>
      <c r="J509" s="131"/>
      <c r="K509" s="131"/>
    </row>
    <row r="510" spans="1:11" ht="12.75">
      <c r="A510" s="241" t="s">
        <v>214</v>
      </c>
      <c r="B510" s="340" t="str">
        <f>B465</f>
        <v>CAPITÃO GERVÁSIO OLIVEIRA</v>
      </c>
      <c r="C510" s="340"/>
      <c r="D510" s="340"/>
      <c r="E510" s="340"/>
      <c r="F510" s="340"/>
      <c r="G510" s="340"/>
      <c r="H510" s="131"/>
      <c r="I510" s="131"/>
      <c r="J510" s="131"/>
      <c r="K510" s="131"/>
    </row>
    <row r="511" spans="1:11" ht="12.75">
      <c r="A511" s="241" t="s">
        <v>215</v>
      </c>
      <c r="B511" s="331">
        <v>78.6</v>
      </c>
      <c r="C511" s="331"/>
      <c r="D511" s="331"/>
      <c r="E511" s="241" t="s">
        <v>164</v>
      </c>
      <c r="F511" s="331">
        <v>6</v>
      </c>
      <c r="G511" s="340"/>
      <c r="H511" s="131"/>
      <c r="I511" s="131"/>
      <c r="J511" s="131"/>
      <c r="K511" s="131"/>
    </row>
    <row r="512" spans="1:11" ht="12.75">
      <c r="A512" s="332"/>
      <c r="B512" s="332"/>
      <c r="C512" s="332"/>
      <c r="D512" s="332"/>
      <c r="E512" s="332"/>
      <c r="F512" s="332"/>
      <c r="G512" s="332"/>
      <c r="H512" s="131"/>
      <c r="I512" s="131"/>
      <c r="J512" s="131"/>
      <c r="K512" s="131"/>
    </row>
    <row r="513" spans="1:11" ht="24">
      <c r="A513" s="189" t="s">
        <v>216</v>
      </c>
      <c r="B513" s="189" t="s">
        <v>217</v>
      </c>
      <c r="C513" s="189" t="s">
        <v>218</v>
      </c>
      <c r="D513" s="189" t="s">
        <v>219</v>
      </c>
      <c r="E513" s="189" t="s">
        <v>220</v>
      </c>
      <c r="F513" s="189" t="s">
        <v>221</v>
      </c>
      <c r="G513" s="189" t="s">
        <v>222</v>
      </c>
      <c r="H513" s="131"/>
      <c r="I513" s="131"/>
      <c r="J513" s="131"/>
      <c r="K513" s="179">
        <f>E523+E478+E433+E388+E343+E298+E253+E208+E163+E118+E73+E28</f>
        <v>6523.8</v>
      </c>
    </row>
    <row r="514" spans="1:11" ht="12.75">
      <c r="A514" s="333"/>
      <c r="B514" s="333"/>
      <c r="C514" s="333"/>
      <c r="D514" s="333"/>
      <c r="E514" s="333"/>
      <c r="F514" s="333"/>
      <c r="G514" s="333"/>
      <c r="H514" s="131"/>
      <c r="I514" s="131"/>
      <c r="J514" s="131"/>
      <c r="K514" s="131"/>
    </row>
    <row r="515" spans="1:11" ht="12.75">
      <c r="A515" s="334" t="s">
        <v>223</v>
      </c>
      <c r="B515" s="334"/>
      <c r="C515" s="334"/>
      <c r="D515" s="334"/>
      <c r="E515" s="334"/>
      <c r="F515" s="334"/>
      <c r="G515" s="334"/>
      <c r="H515" s="131"/>
      <c r="I515" s="131"/>
      <c r="J515" s="131"/>
      <c r="K515" s="131"/>
    </row>
    <row r="516" spans="1:11" ht="12.75">
      <c r="A516" s="334"/>
      <c r="B516" s="334"/>
      <c r="C516" s="334"/>
      <c r="D516" s="334"/>
      <c r="E516" s="334"/>
      <c r="F516" s="334"/>
      <c r="G516" s="334"/>
      <c r="H516" s="131"/>
      <c r="I516" s="131"/>
      <c r="J516" s="131"/>
      <c r="K516" s="131"/>
    </row>
    <row r="517" spans="1:11" ht="12.75">
      <c r="A517" s="335" t="s">
        <v>224</v>
      </c>
      <c r="B517" s="335"/>
      <c r="C517" s="335"/>
      <c r="D517" s="335"/>
      <c r="E517" s="335"/>
      <c r="F517" s="335"/>
      <c r="G517" s="335"/>
      <c r="H517" s="131"/>
      <c r="I517" s="131"/>
      <c r="J517" s="179" t="e">
        <f>E552+#REF!+#REF!+#REF!+#REF!+#REF!+#REF!+#REF!+#REF!</f>
        <v>#REF!</v>
      </c>
      <c r="K517" s="131"/>
    </row>
    <row r="518" spans="1:11" ht="12.75">
      <c r="A518" s="174">
        <f>B511</f>
        <v>78.6</v>
      </c>
      <c r="B518" s="175">
        <f>F511</f>
        <v>6</v>
      </c>
      <c r="C518" s="175"/>
      <c r="D518" s="175">
        <v>1</v>
      </c>
      <c r="E518" s="176">
        <f>A518*B518*D518</f>
        <v>471.59999999999997</v>
      </c>
      <c r="F518" s="177" t="s">
        <v>0</v>
      </c>
      <c r="G518" s="178" t="s">
        <v>225</v>
      </c>
      <c r="H518" s="131"/>
      <c r="I518" s="179"/>
      <c r="J518" s="131"/>
      <c r="K518" s="179"/>
    </row>
    <row r="519" spans="1:11" ht="12.75">
      <c r="A519" s="180">
        <v>3</v>
      </c>
      <c r="B519" s="175">
        <v>6</v>
      </c>
      <c r="C519" s="181"/>
      <c r="D519" s="175">
        <v>0</v>
      </c>
      <c r="E519" s="175">
        <f>ROUND(B519*A519*D519,2)</f>
        <v>0</v>
      </c>
      <c r="F519" s="175" t="s">
        <v>0</v>
      </c>
      <c r="G519" s="178" t="s">
        <v>226</v>
      </c>
      <c r="H519" s="131"/>
      <c r="I519" s="131"/>
      <c r="J519" s="131"/>
      <c r="K519" s="179"/>
    </row>
    <row r="520" spans="1:11" ht="12.75">
      <c r="A520" s="329" t="s">
        <v>227</v>
      </c>
      <c r="B520" s="330"/>
      <c r="C520" s="330"/>
      <c r="D520" s="330"/>
      <c r="E520" s="175">
        <f>SUM(E518:E519)</f>
        <v>471.59999999999997</v>
      </c>
      <c r="F520" s="175" t="s">
        <v>228</v>
      </c>
      <c r="G520" s="178" t="s">
        <v>229</v>
      </c>
      <c r="H520" s="131"/>
      <c r="I520" s="131"/>
      <c r="J520" s="131"/>
      <c r="K520" s="179"/>
    </row>
    <row r="521" spans="1:11" ht="12.75">
      <c r="A521" s="180">
        <v>0</v>
      </c>
      <c r="B521" s="175">
        <v>0</v>
      </c>
      <c r="C521" s="175" t="s">
        <v>230</v>
      </c>
      <c r="D521" s="175">
        <v>0</v>
      </c>
      <c r="E521" s="175">
        <f>A521*B521*D521</f>
        <v>0</v>
      </c>
      <c r="F521" s="175" t="s">
        <v>0</v>
      </c>
      <c r="G521" s="178" t="s">
        <v>231</v>
      </c>
      <c r="H521" s="131"/>
      <c r="I521" s="131"/>
      <c r="J521" s="131"/>
      <c r="K521" s="131"/>
    </row>
    <row r="522" spans="1:11" ht="12.75">
      <c r="A522" s="329" t="s">
        <v>232</v>
      </c>
      <c r="B522" s="330"/>
      <c r="C522" s="330"/>
      <c r="D522" s="330"/>
      <c r="E522" s="175">
        <f>SUM(E521:E521)</f>
        <v>0</v>
      </c>
      <c r="F522" s="175" t="s">
        <v>0</v>
      </c>
      <c r="G522" s="178" t="s">
        <v>229</v>
      </c>
      <c r="H522" s="131"/>
      <c r="I522" s="131"/>
      <c r="J522" s="131"/>
      <c r="K522" s="131"/>
    </row>
    <row r="523" spans="1:8" ht="12.75">
      <c r="A523" s="327" t="s">
        <v>75</v>
      </c>
      <c r="B523" s="328"/>
      <c r="C523" s="328"/>
      <c r="D523" s="328"/>
      <c r="E523" s="97">
        <f>E520-E522</f>
        <v>471.59999999999997</v>
      </c>
      <c r="F523" s="98" t="s">
        <v>0</v>
      </c>
      <c r="G523" s="106" t="s">
        <v>233</v>
      </c>
      <c r="H523" s="18" t="e">
        <f>E523+#REF!</f>
        <v>#REF!</v>
      </c>
    </row>
    <row r="524" spans="1:7" ht="12.75">
      <c r="A524" s="326"/>
      <c r="B524" s="326"/>
      <c r="C524" s="326"/>
      <c r="D524" s="326"/>
      <c r="E524" s="326"/>
      <c r="F524" s="326"/>
      <c r="G524" s="326"/>
    </row>
    <row r="525" spans="1:7" ht="12.75">
      <c r="A525" s="331" t="s">
        <v>234</v>
      </c>
      <c r="B525" s="331"/>
      <c r="C525" s="331"/>
      <c r="D525" s="331"/>
      <c r="E525" s="331"/>
      <c r="F525" s="331"/>
      <c r="G525" s="331"/>
    </row>
    <row r="526" spans="1:7" ht="12.75">
      <c r="A526" s="326"/>
      <c r="B526" s="326"/>
      <c r="C526" s="326"/>
      <c r="D526" s="326"/>
      <c r="E526" s="326"/>
      <c r="F526" s="326"/>
      <c r="G526" s="326"/>
    </row>
    <row r="527" spans="1:7" ht="12.75">
      <c r="A527" s="326" t="s">
        <v>235</v>
      </c>
      <c r="B527" s="326"/>
      <c r="C527" s="326"/>
      <c r="D527" s="326"/>
      <c r="E527" s="326"/>
      <c r="F527" s="326"/>
      <c r="G527" s="326"/>
    </row>
    <row r="528" spans="1:7" ht="12.75">
      <c r="A528" s="101">
        <f>B511</f>
        <v>78.6</v>
      </c>
      <c r="B528" s="102"/>
      <c r="C528" s="102"/>
      <c r="D528" s="102">
        <v>2</v>
      </c>
      <c r="E528" s="102">
        <f>A528*D528</f>
        <v>157.2</v>
      </c>
      <c r="F528" s="102" t="s">
        <v>228</v>
      </c>
      <c r="G528" s="103" t="s">
        <v>236</v>
      </c>
    </row>
    <row r="529" spans="1:7" ht="12.75">
      <c r="A529" s="104">
        <v>3</v>
      </c>
      <c r="B529" s="102"/>
      <c r="C529" s="102"/>
      <c r="D529" s="102">
        <f>D519</f>
        <v>0</v>
      </c>
      <c r="E529" s="102">
        <f>D529*A529</f>
        <v>0</v>
      </c>
      <c r="F529" s="102" t="s">
        <v>228</v>
      </c>
      <c r="G529" s="103" t="s">
        <v>226</v>
      </c>
    </row>
    <row r="530" spans="1:7" ht="12.75">
      <c r="A530" s="322" t="s">
        <v>237</v>
      </c>
      <c r="B530" s="323"/>
      <c r="C530" s="323"/>
      <c r="D530" s="323"/>
      <c r="E530" s="105">
        <f>SUM(E528:E529)</f>
        <v>157.2</v>
      </c>
      <c r="F530" s="105" t="s">
        <v>228</v>
      </c>
      <c r="G530" s="103" t="s">
        <v>229</v>
      </c>
    </row>
    <row r="531" spans="1:7" ht="12.75">
      <c r="A531" s="104">
        <v>6</v>
      </c>
      <c r="B531" s="323" t="s">
        <v>230</v>
      </c>
      <c r="C531" s="323"/>
      <c r="D531" s="102">
        <v>0</v>
      </c>
      <c r="E531" s="102">
        <f>ROUND(D531*A531,2)</f>
        <v>0</v>
      </c>
      <c r="F531" s="102" t="s">
        <v>228</v>
      </c>
      <c r="G531" s="107" t="s">
        <v>238</v>
      </c>
    </row>
    <row r="532" spans="1:7" ht="12.75">
      <c r="A532" s="322" t="s">
        <v>239</v>
      </c>
      <c r="B532" s="323"/>
      <c r="C532" s="323"/>
      <c r="D532" s="323"/>
      <c r="E532" s="105">
        <f>SUM(E531:E531)</f>
        <v>0</v>
      </c>
      <c r="F532" s="105" t="s">
        <v>228</v>
      </c>
      <c r="G532" s="103" t="s">
        <v>229</v>
      </c>
    </row>
    <row r="533" spans="1:7" ht="12.75">
      <c r="A533" s="327" t="s">
        <v>75</v>
      </c>
      <c r="B533" s="328"/>
      <c r="C533" s="328"/>
      <c r="D533" s="328"/>
      <c r="E533" s="97">
        <f>SUM(E530-E532)</f>
        <v>157.2</v>
      </c>
      <c r="F533" s="98" t="s">
        <v>228</v>
      </c>
      <c r="G533" s="106" t="s">
        <v>240</v>
      </c>
    </row>
    <row r="534" spans="1:7" ht="12.75">
      <c r="A534" s="326"/>
      <c r="B534" s="326"/>
      <c r="C534" s="326"/>
      <c r="D534" s="326"/>
      <c r="E534" s="326"/>
      <c r="F534" s="326"/>
      <c r="G534" s="326"/>
    </row>
    <row r="535" spans="1:7" ht="12.75">
      <c r="A535" s="326" t="s">
        <v>241</v>
      </c>
      <c r="B535" s="326"/>
      <c r="C535" s="326"/>
      <c r="D535" s="326"/>
      <c r="E535" s="326"/>
      <c r="F535" s="326"/>
      <c r="G535" s="326"/>
    </row>
    <row r="536" spans="1:7" ht="12.75">
      <c r="A536" s="104"/>
      <c r="B536" s="102">
        <f>F511</f>
        <v>6</v>
      </c>
      <c r="C536" s="102"/>
      <c r="D536" s="102">
        <v>1</v>
      </c>
      <c r="E536" s="102">
        <f>B536*D536</f>
        <v>6</v>
      </c>
      <c r="F536" s="102" t="s">
        <v>228</v>
      </c>
      <c r="G536" s="103" t="s">
        <v>242</v>
      </c>
    </row>
    <row r="537" spans="1:7" ht="12.75">
      <c r="A537" s="104"/>
      <c r="B537" s="102">
        <v>6</v>
      </c>
      <c r="C537" s="102"/>
      <c r="D537" s="102">
        <f>D519</f>
        <v>0</v>
      </c>
      <c r="E537" s="102">
        <f>D537*B537</f>
        <v>0</v>
      </c>
      <c r="F537" s="102" t="s">
        <v>228</v>
      </c>
      <c r="G537" s="103" t="s">
        <v>226</v>
      </c>
    </row>
    <row r="538" spans="1:7" ht="12.75">
      <c r="A538" s="324" t="s">
        <v>75</v>
      </c>
      <c r="B538" s="325"/>
      <c r="C538" s="325"/>
      <c r="D538" s="325"/>
      <c r="E538" s="100">
        <f>SUM(E536:E537)</f>
        <v>6</v>
      </c>
      <c r="F538" s="100" t="s">
        <v>228</v>
      </c>
      <c r="G538" s="103" t="s">
        <v>240</v>
      </c>
    </row>
    <row r="539" spans="1:7" ht="12.75">
      <c r="A539" s="184"/>
      <c r="B539" s="99"/>
      <c r="C539" s="325" t="s">
        <v>284</v>
      </c>
      <c r="D539" s="325"/>
      <c r="E539" s="100">
        <f>E533+E538</f>
        <v>163.2</v>
      </c>
      <c r="F539" s="100" t="s">
        <v>228</v>
      </c>
      <c r="G539" s="103" t="s">
        <v>285</v>
      </c>
    </row>
    <row r="540" spans="1:7" ht="12.75">
      <c r="A540" s="326"/>
      <c r="B540" s="326"/>
      <c r="C540" s="326"/>
      <c r="D540" s="326"/>
      <c r="E540" s="326"/>
      <c r="F540" s="326"/>
      <c r="G540" s="326"/>
    </row>
    <row r="541" spans="1:7" ht="12.75">
      <c r="A541" s="326" t="s">
        <v>247</v>
      </c>
      <c r="B541" s="326"/>
      <c r="C541" s="326"/>
      <c r="D541" s="326"/>
      <c r="E541" s="326"/>
      <c r="F541" s="326"/>
      <c r="G541" s="326"/>
    </row>
    <row r="542" spans="1:7" ht="12.75">
      <c r="A542" s="104">
        <f>A528</f>
        <v>78.6</v>
      </c>
      <c r="B542" s="102"/>
      <c r="C542" s="102"/>
      <c r="D542" s="102">
        <f>D528</f>
        <v>2</v>
      </c>
      <c r="E542" s="102">
        <f>ROUND(D542*A542,2)</f>
        <v>157.2</v>
      </c>
      <c r="F542" s="102" t="s">
        <v>228</v>
      </c>
      <c r="G542" s="103" t="s">
        <v>243</v>
      </c>
    </row>
    <row r="543" spans="1:7" ht="12.75">
      <c r="A543" s="104">
        <v>3</v>
      </c>
      <c r="B543" s="102"/>
      <c r="C543" s="102"/>
      <c r="D543" s="102">
        <f>D519</f>
        <v>0</v>
      </c>
      <c r="E543" s="102">
        <f>D543*A543</f>
        <v>0</v>
      </c>
      <c r="F543" s="102" t="s">
        <v>228</v>
      </c>
      <c r="G543" s="103" t="s">
        <v>226</v>
      </c>
    </row>
    <row r="544" spans="1:7" ht="12.75">
      <c r="A544" s="322" t="s">
        <v>237</v>
      </c>
      <c r="B544" s="323"/>
      <c r="C544" s="323"/>
      <c r="D544" s="323"/>
      <c r="E544" s="105">
        <f>SUM(E542:E543)</f>
        <v>157.2</v>
      </c>
      <c r="F544" s="105" t="s">
        <v>228</v>
      </c>
      <c r="G544" s="103" t="s">
        <v>229</v>
      </c>
    </row>
    <row r="545" spans="1:7" ht="12.75">
      <c r="A545" s="104">
        <v>6</v>
      </c>
      <c r="B545" s="323" t="s">
        <v>230</v>
      </c>
      <c r="C545" s="323"/>
      <c r="D545" s="102">
        <v>0</v>
      </c>
      <c r="E545" s="102">
        <f>ROUND(D545*A545,2)</f>
        <v>0</v>
      </c>
      <c r="F545" s="102" t="s">
        <v>228</v>
      </c>
      <c r="G545" s="107" t="s">
        <v>238</v>
      </c>
    </row>
    <row r="546" spans="1:7" ht="12.75">
      <c r="A546" s="322" t="s">
        <v>239</v>
      </c>
      <c r="B546" s="323"/>
      <c r="C546" s="323"/>
      <c r="D546" s="323"/>
      <c r="E546" s="105">
        <f>SUM(E545:E545)</f>
        <v>0</v>
      </c>
      <c r="F546" s="105" t="s">
        <v>228</v>
      </c>
      <c r="G546" s="103" t="s">
        <v>229</v>
      </c>
    </row>
    <row r="547" spans="1:7" ht="12.75">
      <c r="A547" s="324" t="s">
        <v>75</v>
      </c>
      <c r="B547" s="325"/>
      <c r="C547" s="325"/>
      <c r="D547" s="325"/>
      <c r="E547" s="100">
        <f>E544-E546</f>
        <v>157.2</v>
      </c>
      <c r="F547" s="100" t="s">
        <v>228</v>
      </c>
      <c r="G547" s="103" t="s">
        <v>240</v>
      </c>
    </row>
    <row r="548" spans="1:7" ht="12.75">
      <c r="A548" s="326"/>
      <c r="B548" s="326"/>
      <c r="C548" s="326"/>
      <c r="D548" s="326"/>
      <c r="E548" s="326"/>
      <c r="F548" s="326"/>
      <c r="G548" s="326"/>
    </row>
    <row r="549" spans="1:7" ht="12.75">
      <c r="A549" s="326" t="s">
        <v>244</v>
      </c>
      <c r="B549" s="326"/>
      <c r="C549" s="326"/>
      <c r="D549" s="326"/>
      <c r="E549" s="326"/>
      <c r="F549" s="326"/>
      <c r="G549" s="326"/>
    </row>
    <row r="550" spans="1:7" ht="12.75">
      <c r="A550" s="101">
        <f>A518</f>
        <v>78.6</v>
      </c>
      <c r="B550" s="102">
        <f>F511</f>
        <v>6</v>
      </c>
      <c r="C550" s="99"/>
      <c r="D550" s="99"/>
      <c r="E550" s="102">
        <f>ROUND(B550*A550,2)</f>
        <v>471.6</v>
      </c>
      <c r="F550" s="102" t="s">
        <v>0</v>
      </c>
      <c r="G550" s="103" t="s">
        <v>225</v>
      </c>
    </row>
    <row r="551" spans="1:7" ht="12.75">
      <c r="A551" s="104">
        <v>3</v>
      </c>
      <c r="B551" s="102">
        <v>6</v>
      </c>
      <c r="C551" s="99"/>
      <c r="D551" s="102">
        <f>D519</f>
        <v>0</v>
      </c>
      <c r="E551" s="102">
        <f>ROUND(B551*A551*D551,2)</f>
        <v>0</v>
      </c>
      <c r="F551" s="102" t="s">
        <v>0</v>
      </c>
      <c r="G551" s="103" t="s">
        <v>245</v>
      </c>
    </row>
    <row r="552" spans="1:9" ht="12.75">
      <c r="A552" s="327" t="s">
        <v>75</v>
      </c>
      <c r="B552" s="328"/>
      <c r="C552" s="328"/>
      <c r="D552" s="328"/>
      <c r="E552" s="97">
        <f>SUM(E550:E551)</f>
        <v>471.6</v>
      </c>
      <c r="F552" s="98" t="s">
        <v>0</v>
      </c>
      <c r="G552" s="106" t="s">
        <v>246</v>
      </c>
      <c r="I552" s="18">
        <f>(E552+E507+E462+E417+E372+E327+E282+E237+E147+E192+E102)</f>
        <v>5934.6</v>
      </c>
    </row>
    <row r="553" spans="1:7" ht="12.75">
      <c r="A553" s="336"/>
      <c r="B553" s="337"/>
      <c r="C553" s="337"/>
      <c r="D553" s="337"/>
      <c r="E553" s="337"/>
      <c r="F553" s="337"/>
      <c r="G553" s="338"/>
    </row>
    <row r="556" ht="12.75">
      <c r="G556" t="s">
        <v>246</v>
      </c>
    </row>
    <row r="557" ht="12.75">
      <c r="G557" s="18">
        <f>E28+E73+E118+E163+E208+E253+E298+E343+E388+E433+E478+E523</f>
        <v>6523.8</v>
      </c>
    </row>
  </sheetData>
  <sheetProtection/>
  <mergeCells count="419">
    <mergeCell ref="A501:D501"/>
    <mergeCell ref="A502:D502"/>
    <mergeCell ref="A503:G503"/>
    <mergeCell ref="A504:G504"/>
    <mergeCell ref="A507:D507"/>
    <mergeCell ref="A493:D493"/>
    <mergeCell ref="C494:D494"/>
    <mergeCell ref="A495:G495"/>
    <mergeCell ref="A496:G496"/>
    <mergeCell ref="A499:D499"/>
    <mergeCell ref="A480:G480"/>
    <mergeCell ref="A481:G481"/>
    <mergeCell ref="A482:G482"/>
    <mergeCell ref="B500:C500"/>
    <mergeCell ref="A485:D485"/>
    <mergeCell ref="B486:C486"/>
    <mergeCell ref="A487:D487"/>
    <mergeCell ref="A488:D488"/>
    <mergeCell ref="A489:G489"/>
    <mergeCell ref="A490:G490"/>
    <mergeCell ref="A471:G471"/>
    <mergeCell ref="A472:G472"/>
    <mergeCell ref="A475:D475"/>
    <mergeCell ref="A477:D477"/>
    <mergeCell ref="A478:D478"/>
    <mergeCell ref="A479:G479"/>
    <mergeCell ref="B465:G465"/>
    <mergeCell ref="B466:D466"/>
    <mergeCell ref="F466:G466"/>
    <mergeCell ref="A467:G467"/>
    <mergeCell ref="A469:G469"/>
    <mergeCell ref="A470:G470"/>
    <mergeCell ref="A457:D457"/>
    <mergeCell ref="A458:G458"/>
    <mergeCell ref="A459:G459"/>
    <mergeCell ref="A462:D462"/>
    <mergeCell ref="A463:G463"/>
    <mergeCell ref="B464:G464"/>
    <mergeCell ref="C449:D449"/>
    <mergeCell ref="A450:G450"/>
    <mergeCell ref="A451:G451"/>
    <mergeCell ref="A454:D454"/>
    <mergeCell ref="B455:C455"/>
    <mergeCell ref="A456:D456"/>
    <mergeCell ref="B441:C441"/>
    <mergeCell ref="A442:D442"/>
    <mergeCell ref="A443:D443"/>
    <mergeCell ref="A444:G444"/>
    <mergeCell ref="A445:G445"/>
    <mergeCell ref="A448:D448"/>
    <mergeCell ref="A433:D433"/>
    <mergeCell ref="A434:G434"/>
    <mergeCell ref="A435:G435"/>
    <mergeCell ref="A436:G436"/>
    <mergeCell ref="A437:G437"/>
    <mergeCell ref="A440:D440"/>
    <mergeCell ref="A424:G424"/>
    <mergeCell ref="A425:G425"/>
    <mergeCell ref="A426:G426"/>
    <mergeCell ref="A427:G427"/>
    <mergeCell ref="A430:D430"/>
    <mergeCell ref="A432:D432"/>
    <mergeCell ref="A418:G418"/>
    <mergeCell ref="B419:G419"/>
    <mergeCell ref="B420:G420"/>
    <mergeCell ref="B421:D421"/>
    <mergeCell ref="F421:G421"/>
    <mergeCell ref="A422:G422"/>
    <mergeCell ref="B410:C410"/>
    <mergeCell ref="A411:D411"/>
    <mergeCell ref="A412:D412"/>
    <mergeCell ref="A413:G413"/>
    <mergeCell ref="A414:G414"/>
    <mergeCell ref="A417:D417"/>
    <mergeCell ref="A400:G400"/>
    <mergeCell ref="A403:D403"/>
    <mergeCell ref="C404:D404"/>
    <mergeCell ref="A405:G405"/>
    <mergeCell ref="A406:G406"/>
    <mergeCell ref="A409:D409"/>
    <mergeCell ref="A392:G392"/>
    <mergeCell ref="A395:D395"/>
    <mergeCell ref="B396:C396"/>
    <mergeCell ref="A397:D397"/>
    <mergeCell ref="A398:D398"/>
    <mergeCell ref="A399:G399"/>
    <mergeCell ref="A385:D385"/>
    <mergeCell ref="A387:D387"/>
    <mergeCell ref="A388:D388"/>
    <mergeCell ref="A389:G389"/>
    <mergeCell ref="A390:G390"/>
    <mergeCell ref="A391:G391"/>
    <mergeCell ref="A148:G148"/>
    <mergeCell ref="A373:G373"/>
    <mergeCell ref="B374:G374"/>
    <mergeCell ref="B375:G375"/>
    <mergeCell ref="B376:D376"/>
    <mergeCell ref="F376:G376"/>
    <mergeCell ref="B149:G149"/>
    <mergeCell ref="B150:G150"/>
    <mergeCell ref="B151:D151"/>
    <mergeCell ref="F151:G151"/>
    <mergeCell ref="A144:G144"/>
    <mergeCell ref="A147:D147"/>
    <mergeCell ref="A136:G136"/>
    <mergeCell ref="A139:D139"/>
    <mergeCell ref="B140:C140"/>
    <mergeCell ref="A141:D141"/>
    <mergeCell ref="A142:D142"/>
    <mergeCell ref="A143:G143"/>
    <mergeCell ref="A128:D128"/>
    <mergeCell ref="A129:G129"/>
    <mergeCell ref="A130:G130"/>
    <mergeCell ref="A133:D133"/>
    <mergeCell ref="C134:D134"/>
    <mergeCell ref="A135:G135"/>
    <mergeCell ref="A120:G120"/>
    <mergeCell ref="A121:G121"/>
    <mergeCell ref="A122:G122"/>
    <mergeCell ref="A125:D125"/>
    <mergeCell ref="B126:C126"/>
    <mergeCell ref="A127:D127"/>
    <mergeCell ref="A111:G111"/>
    <mergeCell ref="A112:G112"/>
    <mergeCell ref="A115:D115"/>
    <mergeCell ref="A117:D117"/>
    <mergeCell ref="A118:D118"/>
    <mergeCell ref="A119:G119"/>
    <mergeCell ref="B105:G105"/>
    <mergeCell ref="B106:D106"/>
    <mergeCell ref="F106:G106"/>
    <mergeCell ref="A107:G107"/>
    <mergeCell ref="A109:G109"/>
    <mergeCell ref="A110:G110"/>
    <mergeCell ref="A103:G103"/>
    <mergeCell ref="B104:G104"/>
    <mergeCell ref="B59:G59"/>
    <mergeCell ref="B60:G60"/>
    <mergeCell ref="B61:D61"/>
    <mergeCell ref="A66:G66"/>
    <mergeCell ref="A102:D102"/>
    <mergeCell ref="A99:G99"/>
    <mergeCell ref="A73:D73"/>
    <mergeCell ref="A97:D97"/>
    <mergeCell ref="A3:G3"/>
    <mergeCell ref="A21:G21"/>
    <mergeCell ref="A29:G29"/>
    <mergeCell ref="A39:G39"/>
    <mergeCell ref="A45:G45"/>
    <mergeCell ref="A53:G53"/>
    <mergeCell ref="B50:C50"/>
    <mergeCell ref="A51:D51"/>
    <mergeCell ref="A4:G4"/>
    <mergeCell ref="A5:G5"/>
    <mergeCell ref="A80:D80"/>
    <mergeCell ref="A6:G6"/>
    <mergeCell ref="A30:G30"/>
    <mergeCell ref="A98:G98"/>
    <mergeCell ref="A77:G77"/>
    <mergeCell ref="A82:D82"/>
    <mergeCell ref="A84:G84"/>
    <mergeCell ref="A67:G67"/>
    <mergeCell ref="A94:D94"/>
    <mergeCell ref="A70:D70"/>
    <mergeCell ref="A85:G85"/>
    <mergeCell ref="C89:D89"/>
    <mergeCell ref="A91:G91"/>
    <mergeCell ref="A96:D96"/>
    <mergeCell ref="B95:C95"/>
    <mergeCell ref="A88:D88"/>
    <mergeCell ref="A46:G46"/>
    <mergeCell ref="A52:D52"/>
    <mergeCell ref="A54:G54"/>
    <mergeCell ref="A76:G76"/>
    <mergeCell ref="F61:G61"/>
    <mergeCell ref="A65:G65"/>
    <mergeCell ref="A75:G75"/>
    <mergeCell ref="A72:D72"/>
    <mergeCell ref="C44:D44"/>
    <mergeCell ref="A49:D49"/>
    <mergeCell ref="A90:G90"/>
    <mergeCell ref="B81:C81"/>
    <mergeCell ref="A62:G62"/>
    <mergeCell ref="A83:D83"/>
    <mergeCell ref="A74:G74"/>
    <mergeCell ref="A64:G64"/>
    <mergeCell ref="A57:D57"/>
    <mergeCell ref="A58:G58"/>
    <mergeCell ref="A25:D25"/>
    <mergeCell ref="A27:D27"/>
    <mergeCell ref="A28:D28"/>
    <mergeCell ref="A38:D38"/>
    <mergeCell ref="A40:G40"/>
    <mergeCell ref="A43:D43"/>
    <mergeCell ref="A11:G11"/>
    <mergeCell ref="A10:G10"/>
    <mergeCell ref="A12:B12"/>
    <mergeCell ref="C12:D12"/>
    <mergeCell ref="A37:D37"/>
    <mergeCell ref="A31:G31"/>
    <mergeCell ref="A32:G32"/>
    <mergeCell ref="A35:D35"/>
    <mergeCell ref="B36:C36"/>
    <mergeCell ref="A22:G22"/>
    <mergeCell ref="A13:G13"/>
    <mergeCell ref="A20:G20"/>
    <mergeCell ref="A17:G17"/>
    <mergeCell ref="A19:G19"/>
    <mergeCell ref="A7:G7"/>
    <mergeCell ref="B14:G14"/>
    <mergeCell ref="B15:G15"/>
    <mergeCell ref="B16:D16"/>
    <mergeCell ref="F16:G16"/>
    <mergeCell ref="A8:G8"/>
    <mergeCell ref="A152:G152"/>
    <mergeCell ref="A154:G154"/>
    <mergeCell ref="A155:G155"/>
    <mergeCell ref="A156:G156"/>
    <mergeCell ref="A157:G157"/>
    <mergeCell ref="A160:D160"/>
    <mergeCell ref="A162:D162"/>
    <mergeCell ref="A163:D163"/>
    <mergeCell ref="A164:G164"/>
    <mergeCell ref="A165:G165"/>
    <mergeCell ref="A166:G166"/>
    <mergeCell ref="A167:G167"/>
    <mergeCell ref="A170:D170"/>
    <mergeCell ref="B171:C171"/>
    <mergeCell ref="A172:D172"/>
    <mergeCell ref="A173:D173"/>
    <mergeCell ref="A174:G174"/>
    <mergeCell ref="A175:G175"/>
    <mergeCell ref="A178:D178"/>
    <mergeCell ref="C179:D179"/>
    <mergeCell ref="A180:G180"/>
    <mergeCell ref="A181:G181"/>
    <mergeCell ref="A184:D184"/>
    <mergeCell ref="B185:C185"/>
    <mergeCell ref="A186:D186"/>
    <mergeCell ref="A187:D187"/>
    <mergeCell ref="A188:G188"/>
    <mergeCell ref="A189:G189"/>
    <mergeCell ref="A192:D192"/>
    <mergeCell ref="A193:G193"/>
    <mergeCell ref="B194:G194"/>
    <mergeCell ref="B195:G195"/>
    <mergeCell ref="B196:D196"/>
    <mergeCell ref="F196:G196"/>
    <mergeCell ref="A197:G197"/>
    <mergeCell ref="A199:G199"/>
    <mergeCell ref="A200:G200"/>
    <mergeCell ref="A201:G201"/>
    <mergeCell ref="A202:G202"/>
    <mergeCell ref="A205:D205"/>
    <mergeCell ref="A207:D207"/>
    <mergeCell ref="A208:D208"/>
    <mergeCell ref="A209:G209"/>
    <mergeCell ref="A210:G210"/>
    <mergeCell ref="A211:G211"/>
    <mergeCell ref="A212:G212"/>
    <mergeCell ref="A215:D215"/>
    <mergeCell ref="B216:C216"/>
    <mergeCell ref="A217:D217"/>
    <mergeCell ref="A218:D218"/>
    <mergeCell ref="A219:G219"/>
    <mergeCell ref="A220:G220"/>
    <mergeCell ref="A223:D223"/>
    <mergeCell ref="C224:D224"/>
    <mergeCell ref="A225:G225"/>
    <mergeCell ref="A226:G226"/>
    <mergeCell ref="A229:D229"/>
    <mergeCell ref="B230:C230"/>
    <mergeCell ref="A231:D231"/>
    <mergeCell ref="A232:D232"/>
    <mergeCell ref="A233:G233"/>
    <mergeCell ref="A234:G234"/>
    <mergeCell ref="A237:D237"/>
    <mergeCell ref="A238:G238"/>
    <mergeCell ref="B239:G239"/>
    <mergeCell ref="B240:G240"/>
    <mergeCell ref="B241:D241"/>
    <mergeCell ref="F241:G241"/>
    <mergeCell ref="A242:G242"/>
    <mergeCell ref="A244:G244"/>
    <mergeCell ref="A245:G245"/>
    <mergeCell ref="A246:G246"/>
    <mergeCell ref="A247:G247"/>
    <mergeCell ref="A250:D250"/>
    <mergeCell ref="A252:D252"/>
    <mergeCell ref="A253:D253"/>
    <mergeCell ref="A254:G254"/>
    <mergeCell ref="A255:G255"/>
    <mergeCell ref="A256:G256"/>
    <mergeCell ref="A257:G257"/>
    <mergeCell ref="A260:D260"/>
    <mergeCell ref="B261:C261"/>
    <mergeCell ref="A262:D262"/>
    <mergeCell ref="A263:D263"/>
    <mergeCell ref="A264:G264"/>
    <mergeCell ref="A265:G265"/>
    <mergeCell ref="A268:D268"/>
    <mergeCell ref="C269:D269"/>
    <mergeCell ref="A270:G270"/>
    <mergeCell ref="A271:G271"/>
    <mergeCell ref="A274:D274"/>
    <mergeCell ref="B275:C275"/>
    <mergeCell ref="A276:D276"/>
    <mergeCell ref="A277:D277"/>
    <mergeCell ref="A278:G278"/>
    <mergeCell ref="A279:G279"/>
    <mergeCell ref="A282:D282"/>
    <mergeCell ref="A283:G283"/>
    <mergeCell ref="B284:G284"/>
    <mergeCell ref="B285:G285"/>
    <mergeCell ref="B286:D286"/>
    <mergeCell ref="F286:G286"/>
    <mergeCell ref="A287:G287"/>
    <mergeCell ref="A289:G289"/>
    <mergeCell ref="A290:G290"/>
    <mergeCell ref="A291:G291"/>
    <mergeCell ref="A292:G292"/>
    <mergeCell ref="A295:D295"/>
    <mergeCell ref="A297:D297"/>
    <mergeCell ref="A298:D298"/>
    <mergeCell ref="A299:G299"/>
    <mergeCell ref="A300:G300"/>
    <mergeCell ref="A301:G301"/>
    <mergeCell ref="A302:G302"/>
    <mergeCell ref="A305:D305"/>
    <mergeCell ref="B306:C306"/>
    <mergeCell ref="A307:D307"/>
    <mergeCell ref="A308:D308"/>
    <mergeCell ref="A309:G309"/>
    <mergeCell ref="A310:G310"/>
    <mergeCell ref="A313:D313"/>
    <mergeCell ref="C314:D314"/>
    <mergeCell ref="A315:G315"/>
    <mergeCell ref="A316:G316"/>
    <mergeCell ref="A319:D319"/>
    <mergeCell ref="B320:C320"/>
    <mergeCell ref="A321:D321"/>
    <mergeCell ref="A322:D322"/>
    <mergeCell ref="A323:G323"/>
    <mergeCell ref="A324:G324"/>
    <mergeCell ref="A327:D327"/>
    <mergeCell ref="A328:G328"/>
    <mergeCell ref="B329:G329"/>
    <mergeCell ref="B330:G330"/>
    <mergeCell ref="B331:D331"/>
    <mergeCell ref="F331:G331"/>
    <mergeCell ref="A332:G332"/>
    <mergeCell ref="A334:G334"/>
    <mergeCell ref="A335:G335"/>
    <mergeCell ref="A336:G336"/>
    <mergeCell ref="A337:G337"/>
    <mergeCell ref="A340:D340"/>
    <mergeCell ref="A342:D342"/>
    <mergeCell ref="A343:D343"/>
    <mergeCell ref="A344:G344"/>
    <mergeCell ref="A345:G345"/>
    <mergeCell ref="A346:G346"/>
    <mergeCell ref="A347:G347"/>
    <mergeCell ref="A350:D350"/>
    <mergeCell ref="B351:C351"/>
    <mergeCell ref="A352:D352"/>
    <mergeCell ref="A353:D353"/>
    <mergeCell ref="A354:G354"/>
    <mergeCell ref="A355:G355"/>
    <mergeCell ref="A358:D358"/>
    <mergeCell ref="C359:D359"/>
    <mergeCell ref="A360:G360"/>
    <mergeCell ref="A361:G361"/>
    <mergeCell ref="A553:G553"/>
    <mergeCell ref="A372:D372"/>
    <mergeCell ref="A364:D364"/>
    <mergeCell ref="B365:C365"/>
    <mergeCell ref="A366:D366"/>
    <mergeCell ref="A367:D367"/>
    <mergeCell ref="A368:G368"/>
    <mergeCell ref="A369:G369"/>
    <mergeCell ref="A377:G377"/>
    <mergeCell ref="A379:G379"/>
    <mergeCell ref="A508:G508"/>
    <mergeCell ref="B509:G509"/>
    <mergeCell ref="B510:G510"/>
    <mergeCell ref="B511:D511"/>
    <mergeCell ref="F511:G511"/>
    <mergeCell ref="A380:G380"/>
    <mergeCell ref="A381:G381"/>
    <mergeCell ref="A382:G382"/>
    <mergeCell ref="A512:G512"/>
    <mergeCell ref="A514:G514"/>
    <mergeCell ref="A515:G515"/>
    <mergeCell ref="A516:G516"/>
    <mergeCell ref="A517:G517"/>
    <mergeCell ref="A520:D520"/>
    <mergeCell ref="A522:D522"/>
    <mergeCell ref="A523:D523"/>
    <mergeCell ref="A524:G524"/>
    <mergeCell ref="A525:G525"/>
    <mergeCell ref="A526:G526"/>
    <mergeCell ref="A527:G527"/>
    <mergeCell ref="B545:C545"/>
    <mergeCell ref="A530:D530"/>
    <mergeCell ref="B531:C531"/>
    <mergeCell ref="A532:D532"/>
    <mergeCell ref="A533:D533"/>
    <mergeCell ref="A534:G534"/>
    <mergeCell ref="A535:G535"/>
    <mergeCell ref="A546:D546"/>
    <mergeCell ref="A547:D547"/>
    <mergeCell ref="A548:G548"/>
    <mergeCell ref="A549:G549"/>
    <mergeCell ref="A552:D552"/>
    <mergeCell ref="A538:D538"/>
    <mergeCell ref="C539:D539"/>
    <mergeCell ref="A540:G540"/>
    <mergeCell ref="A541:G541"/>
    <mergeCell ref="A544:D544"/>
  </mergeCells>
  <printOptions horizontalCentered="1"/>
  <pageMargins left="0.4724409448818898" right="0.3937007874015748" top="2.1458333333333335" bottom="0.7874015748031497" header="0" footer="0"/>
  <pageSetup fitToHeight="0" fitToWidth="1" horizontalDpi="600" verticalDpi="600" orientation="portrait" paperSize="9" r:id="rId2"/>
  <headerFooter alignWithMargins="0">
    <oddHeader>&amp;C
&amp;G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67"/>
  <sheetViews>
    <sheetView view="pageBreakPreview" zoomScaleNormal="75" zoomScaleSheetLayoutView="100" workbookViewId="0" topLeftCell="A1">
      <selection activeCell="L59" sqref="L59"/>
    </sheetView>
  </sheetViews>
  <sheetFormatPr defaultColWidth="9.140625" defaultRowHeight="12.75"/>
  <cols>
    <col min="1" max="1" width="11.7109375" style="0" customWidth="1"/>
    <col min="2" max="2" width="15.00390625" style="0" customWidth="1"/>
    <col min="3" max="3" width="9.421875" style="0" customWidth="1"/>
    <col min="4" max="4" width="68.00390625" style="0" customWidth="1"/>
    <col min="5" max="5" width="14.57421875" style="0" customWidth="1"/>
    <col min="6" max="6" width="9.8515625" style="0" bestFit="1" customWidth="1"/>
    <col min="7" max="7" width="15.8515625" style="0" customWidth="1"/>
    <col min="8" max="8" width="13.7109375" style="0" bestFit="1" customWidth="1"/>
    <col min="9" max="9" width="14.421875" style="0" customWidth="1"/>
    <col min="10" max="10" width="15.57421875" style="0" bestFit="1" customWidth="1"/>
  </cols>
  <sheetData>
    <row r="3" spans="1:10" ht="12.75">
      <c r="A3" s="298" t="str">
        <f>RESUMO!A3</f>
        <v>MUNICÍPIO: CAPITÃO GERVÁSIO OLIVEIRA  - PI</v>
      </c>
      <c r="B3" s="298"/>
      <c r="C3" s="298"/>
      <c r="D3" s="298"/>
      <c r="E3" s="298"/>
      <c r="F3" s="298"/>
      <c r="G3" s="298"/>
      <c r="H3" s="348"/>
      <c r="I3" s="348"/>
      <c r="J3" s="348"/>
    </row>
    <row r="4" spans="1:10" ht="34.5" customHeight="1">
      <c r="A4" s="321" t="str">
        <f>RESUMO!A4</f>
        <v>OBRA: EXECUÇÃO DE PAVIMENTAÇÃO E PARALELEPÍPEDO NO MUNICÍPIO DE CAPITÃO GERVÁSIO OLIVEIRA COM ÁREA TOTAL DE 6.523,80 m²</v>
      </c>
      <c r="B4" s="321"/>
      <c r="C4" s="321"/>
      <c r="D4" s="321"/>
      <c r="E4" s="321"/>
      <c r="F4" s="321"/>
      <c r="G4" s="321"/>
      <c r="H4" s="321"/>
      <c r="I4" s="321"/>
      <c r="J4" s="321"/>
    </row>
    <row r="5" spans="1:10" ht="15" customHeight="1">
      <c r="A5" s="321" t="str">
        <f>RESUMO!A5</f>
        <v>BDI: 22,14% - SEM DESONERAÇÃO - BDI DIFERENCIADO: 11,10% - ENCARGOS SOCIAIS: 114,54% HORISTA - 71,62% MENSALISTA</v>
      </c>
      <c r="B5" s="321"/>
      <c r="C5" s="321"/>
      <c r="D5" s="321"/>
      <c r="E5" s="321"/>
      <c r="F5" s="321"/>
      <c r="G5" s="321"/>
      <c r="H5" s="349"/>
      <c r="I5" s="349"/>
      <c r="J5" s="349"/>
    </row>
    <row r="6" spans="1:10" ht="15" customHeight="1">
      <c r="A6" s="350" t="str">
        <f>RESUMO!A6</f>
        <v>FONTES: SINAPI - 12/2023 - Piauí - ORSE - 12/2023 - Sergipe</v>
      </c>
      <c r="B6" s="351"/>
      <c r="C6" s="351"/>
      <c r="D6" s="351"/>
      <c r="E6" s="351"/>
      <c r="F6" s="351"/>
      <c r="G6" s="351"/>
      <c r="H6" s="351"/>
      <c r="I6" s="351"/>
      <c r="J6" s="352"/>
    </row>
    <row r="7" spans="1:11" s="210" customFormat="1" ht="24.75" customHeight="1">
      <c r="A7" s="353" t="s">
        <v>212</v>
      </c>
      <c r="B7" s="354"/>
      <c r="C7" s="354"/>
      <c r="D7" s="354"/>
      <c r="E7" s="354"/>
      <c r="F7" s="354"/>
      <c r="G7" s="354"/>
      <c r="H7" s="354"/>
      <c r="I7" s="354"/>
      <c r="J7" s="355"/>
      <c r="K7" s="209"/>
    </row>
    <row r="8" spans="1:10" ht="13.5">
      <c r="A8" s="242" t="s">
        <v>100</v>
      </c>
      <c r="B8" s="236" t="s">
        <v>74</v>
      </c>
      <c r="C8" s="242" t="s">
        <v>96</v>
      </c>
      <c r="D8" s="242" t="s">
        <v>81</v>
      </c>
      <c r="E8" s="345" t="s">
        <v>76</v>
      </c>
      <c r="F8" s="345"/>
      <c r="G8" s="237" t="s">
        <v>97</v>
      </c>
      <c r="H8" s="236" t="s">
        <v>3</v>
      </c>
      <c r="I8" s="236" t="s">
        <v>98</v>
      </c>
      <c r="J8" s="236" t="s">
        <v>75</v>
      </c>
    </row>
    <row r="9" spans="1:10" ht="12.75">
      <c r="A9" s="243" t="s">
        <v>103</v>
      </c>
      <c r="B9" s="221" t="s">
        <v>424</v>
      </c>
      <c r="C9" s="243" t="s">
        <v>101</v>
      </c>
      <c r="D9" s="243" t="s">
        <v>332</v>
      </c>
      <c r="E9" s="346" t="s">
        <v>144</v>
      </c>
      <c r="F9" s="346"/>
      <c r="G9" s="222" t="s">
        <v>0</v>
      </c>
      <c r="H9" s="227">
        <v>1</v>
      </c>
      <c r="I9" s="228">
        <v>364.99</v>
      </c>
      <c r="J9" s="228">
        <v>364.99</v>
      </c>
    </row>
    <row r="10" spans="1:10" ht="26.25">
      <c r="A10" s="244" t="s">
        <v>104</v>
      </c>
      <c r="B10" s="229" t="s">
        <v>114</v>
      </c>
      <c r="C10" s="244" t="s">
        <v>2</v>
      </c>
      <c r="D10" s="244" t="s">
        <v>115</v>
      </c>
      <c r="E10" s="347" t="s">
        <v>116</v>
      </c>
      <c r="F10" s="347"/>
      <c r="G10" s="230" t="s">
        <v>117</v>
      </c>
      <c r="H10" s="231">
        <v>1</v>
      </c>
      <c r="I10" s="232">
        <v>25.64</v>
      </c>
      <c r="J10" s="232">
        <v>25.64</v>
      </c>
    </row>
    <row r="11" spans="1:10" ht="26.25">
      <c r="A11" s="244" t="s">
        <v>104</v>
      </c>
      <c r="B11" s="229" t="s">
        <v>118</v>
      </c>
      <c r="C11" s="244" t="s">
        <v>2</v>
      </c>
      <c r="D11" s="244" t="s">
        <v>119</v>
      </c>
      <c r="E11" s="347" t="s">
        <v>116</v>
      </c>
      <c r="F11" s="347"/>
      <c r="G11" s="230" t="s">
        <v>117</v>
      </c>
      <c r="H11" s="231">
        <v>2</v>
      </c>
      <c r="I11" s="232">
        <v>20.2</v>
      </c>
      <c r="J11" s="232">
        <v>40.4</v>
      </c>
    </row>
    <row r="12" spans="1:10" ht="39">
      <c r="A12" s="244" t="s">
        <v>104</v>
      </c>
      <c r="B12" s="229" t="s">
        <v>113</v>
      </c>
      <c r="C12" s="244" t="s">
        <v>2</v>
      </c>
      <c r="D12" s="244" t="s">
        <v>253</v>
      </c>
      <c r="E12" s="347" t="s">
        <v>105</v>
      </c>
      <c r="F12" s="347"/>
      <c r="G12" s="230" t="s">
        <v>1</v>
      </c>
      <c r="H12" s="231">
        <v>0.01</v>
      </c>
      <c r="I12" s="232">
        <v>509.77</v>
      </c>
      <c r="J12" s="232">
        <v>5.09</v>
      </c>
    </row>
    <row r="13" spans="1:10" ht="39">
      <c r="A13" s="244" t="s">
        <v>106</v>
      </c>
      <c r="B13" s="229" t="s">
        <v>145</v>
      </c>
      <c r="C13" s="244" t="s">
        <v>2</v>
      </c>
      <c r="D13" s="244" t="s">
        <v>362</v>
      </c>
      <c r="E13" s="347" t="s">
        <v>107</v>
      </c>
      <c r="F13" s="347"/>
      <c r="G13" s="230" t="s">
        <v>102</v>
      </c>
      <c r="H13" s="231">
        <v>1</v>
      </c>
      <c r="I13" s="232">
        <v>3.81</v>
      </c>
      <c r="J13" s="232">
        <v>3.81</v>
      </c>
    </row>
    <row r="14" spans="1:10" ht="26.25">
      <c r="A14" s="244" t="s">
        <v>106</v>
      </c>
      <c r="B14" s="229" t="s">
        <v>146</v>
      </c>
      <c r="C14" s="244" t="s">
        <v>2</v>
      </c>
      <c r="D14" s="244" t="s">
        <v>147</v>
      </c>
      <c r="E14" s="347" t="s">
        <v>107</v>
      </c>
      <c r="F14" s="347"/>
      <c r="G14" s="230" t="s">
        <v>102</v>
      </c>
      <c r="H14" s="231">
        <v>4</v>
      </c>
      <c r="I14" s="232">
        <v>9.44</v>
      </c>
      <c r="J14" s="232">
        <v>37.76</v>
      </c>
    </row>
    <row r="15" spans="1:10" ht="26.25">
      <c r="A15" s="244" t="s">
        <v>106</v>
      </c>
      <c r="B15" s="229" t="s">
        <v>148</v>
      </c>
      <c r="C15" s="244" t="s">
        <v>2</v>
      </c>
      <c r="D15" s="244" t="s">
        <v>363</v>
      </c>
      <c r="E15" s="347" t="s">
        <v>107</v>
      </c>
      <c r="F15" s="347"/>
      <c r="G15" s="230" t="s">
        <v>0</v>
      </c>
      <c r="H15" s="231">
        <v>1</v>
      </c>
      <c r="I15" s="232">
        <v>250</v>
      </c>
      <c r="J15" s="232">
        <v>250</v>
      </c>
    </row>
    <row r="16" spans="1:10" ht="12.75">
      <c r="A16" s="244" t="s">
        <v>106</v>
      </c>
      <c r="B16" s="229" t="s">
        <v>149</v>
      </c>
      <c r="C16" s="244" t="s">
        <v>2</v>
      </c>
      <c r="D16" s="244" t="s">
        <v>120</v>
      </c>
      <c r="E16" s="347" t="s">
        <v>107</v>
      </c>
      <c r="F16" s="347"/>
      <c r="G16" s="230" t="s">
        <v>121</v>
      </c>
      <c r="H16" s="231">
        <v>0.11</v>
      </c>
      <c r="I16" s="232">
        <v>20.85</v>
      </c>
      <c r="J16" s="232">
        <v>2.29</v>
      </c>
    </row>
    <row r="17" spans="1:10" ht="12.75">
      <c r="A17" s="233"/>
      <c r="B17" s="233"/>
      <c r="C17" s="233"/>
      <c r="D17" s="233"/>
      <c r="E17" s="233" t="s">
        <v>108</v>
      </c>
      <c r="F17" s="234">
        <v>22.24</v>
      </c>
      <c r="G17" s="233" t="s">
        <v>109</v>
      </c>
      <c r="H17" s="234">
        <v>25.47</v>
      </c>
      <c r="I17" s="233" t="s">
        <v>110</v>
      </c>
      <c r="J17" s="234">
        <v>47.71</v>
      </c>
    </row>
    <row r="18" spans="1:10" ht="13.5" thickBot="1">
      <c r="A18" s="233"/>
      <c r="B18" s="233"/>
      <c r="C18" s="233"/>
      <c r="D18" s="233"/>
      <c r="E18" s="233" t="s">
        <v>111</v>
      </c>
      <c r="F18" s="234">
        <v>80.84</v>
      </c>
      <c r="G18" s="233"/>
      <c r="H18" s="344" t="s">
        <v>112</v>
      </c>
      <c r="I18" s="344"/>
      <c r="J18" s="234">
        <v>445.83</v>
      </c>
    </row>
    <row r="19" spans="1:10" ht="13.5" thickTop="1">
      <c r="A19" s="235"/>
      <c r="B19" s="235"/>
      <c r="C19" s="235"/>
      <c r="D19" s="235"/>
      <c r="E19" s="235"/>
      <c r="F19" s="235"/>
      <c r="G19" s="235"/>
      <c r="H19" s="235"/>
      <c r="I19" s="235"/>
      <c r="J19" s="235"/>
    </row>
    <row r="20" spans="1:10" ht="13.5">
      <c r="A20" s="242" t="s">
        <v>132</v>
      </c>
      <c r="B20" s="236" t="s">
        <v>74</v>
      </c>
      <c r="C20" s="242" t="s">
        <v>96</v>
      </c>
      <c r="D20" s="242" t="s">
        <v>81</v>
      </c>
      <c r="E20" s="345" t="s">
        <v>76</v>
      </c>
      <c r="F20" s="345"/>
      <c r="G20" s="237" t="s">
        <v>97</v>
      </c>
      <c r="H20" s="236" t="s">
        <v>3</v>
      </c>
      <c r="I20" s="236" t="s">
        <v>98</v>
      </c>
      <c r="J20" s="236" t="s">
        <v>75</v>
      </c>
    </row>
    <row r="21" spans="1:10" ht="12.75">
      <c r="A21" s="243" t="s">
        <v>103</v>
      </c>
      <c r="B21" s="221" t="s">
        <v>391</v>
      </c>
      <c r="C21" s="243" t="s">
        <v>101</v>
      </c>
      <c r="D21" s="243" t="s">
        <v>135</v>
      </c>
      <c r="E21" s="346" t="s">
        <v>144</v>
      </c>
      <c r="F21" s="346"/>
      <c r="G21" s="222" t="s">
        <v>249</v>
      </c>
      <c r="H21" s="227">
        <v>1</v>
      </c>
      <c r="I21" s="228">
        <f>J22+J23+J24</f>
        <v>6578.1</v>
      </c>
      <c r="J21" s="228">
        <f>H21*I21</f>
        <v>6578.1</v>
      </c>
    </row>
    <row r="22" spans="1:10" ht="26.25">
      <c r="A22" s="244" t="s">
        <v>104</v>
      </c>
      <c r="B22" s="229" t="s">
        <v>140</v>
      </c>
      <c r="C22" s="244" t="s">
        <v>2</v>
      </c>
      <c r="D22" s="244" t="s">
        <v>141</v>
      </c>
      <c r="E22" s="347" t="s">
        <v>116</v>
      </c>
      <c r="F22" s="347"/>
      <c r="G22" s="230" t="s">
        <v>117</v>
      </c>
      <c r="H22" s="231">
        <v>30</v>
      </c>
      <c r="I22" s="232">
        <v>113.39</v>
      </c>
      <c r="J22" s="232">
        <f>H22*I22</f>
        <v>3401.7</v>
      </c>
    </row>
    <row r="23" spans="1:10" ht="26.25">
      <c r="A23" s="244" t="s">
        <v>104</v>
      </c>
      <c r="B23" s="229" t="s">
        <v>254</v>
      </c>
      <c r="C23" s="244" t="s">
        <v>2</v>
      </c>
      <c r="D23" s="244" t="s">
        <v>255</v>
      </c>
      <c r="E23" s="347" t="s">
        <v>116</v>
      </c>
      <c r="F23" s="347"/>
      <c r="G23" s="230" t="s">
        <v>117</v>
      </c>
      <c r="H23" s="231">
        <v>60</v>
      </c>
      <c r="I23" s="232">
        <v>31.51</v>
      </c>
      <c r="J23" s="232">
        <f>H23*I23</f>
        <v>1890.6000000000001</v>
      </c>
    </row>
    <row r="24" spans="1:10" ht="26.25">
      <c r="A24" s="244" t="s">
        <v>104</v>
      </c>
      <c r="B24" s="229" t="s">
        <v>142</v>
      </c>
      <c r="C24" s="244" t="s">
        <v>2</v>
      </c>
      <c r="D24" s="244" t="s">
        <v>143</v>
      </c>
      <c r="E24" s="347" t="s">
        <v>116</v>
      </c>
      <c r="F24" s="347"/>
      <c r="G24" s="230" t="s">
        <v>117</v>
      </c>
      <c r="H24" s="231">
        <v>60</v>
      </c>
      <c r="I24" s="232">
        <v>21.43</v>
      </c>
      <c r="J24" s="232">
        <f>H24*I24</f>
        <v>1285.8</v>
      </c>
    </row>
    <row r="25" spans="1:10" ht="12.75">
      <c r="A25" s="233"/>
      <c r="B25" s="233"/>
      <c r="C25" s="233"/>
      <c r="D25" s="233"/>
      <c r="E25" s="233" t="s">
        <v>108</v>
      </c>
      <c r="F25" s="234">
        <v>2897.64</v>
      </c>
      <c r="G25" s="233" t="s">
        <v>109</v>
      </c>
      <c r="H25" s="234">
        <v>3318.96</v>
      </c>
      <c r="I25" s="233" t="s">
        <v>110</v>
      </c>
      <c r="J25" s="234">
        <v>6216.6</v>
      </c>
    </row>
    <row r="26" spans="1:10" ht="13.5" thickBot="1">
      <c r="A26" s="233"/>
      <c r="B26" s="233"/>
      <c r="C26" s="233"/>
      <c r="D26" s="233"/>
      <c r="E26" s="233" t="s">
        <v>111</v>
      </c>
      <c r="F26" s="234">
        <f>J21*BDI!G65</f>
        <v>1456.3913400000001</v>
      </c>
      <c r="G26" s="233"/>
      <c r="H26" s="344" t="s">
        <v>112</v>
      </c>
      <c r="I26" s="344"/>
      <c r="J26" s="234">
        <f>J21+F26</f>
        <v>8034.4913400000005</v>
      </c>
    </row>
    <row r="27" spans="1:10" ht="13.5" thickTop="1">
      <c r="A27" s="235"/>
      <c r="B27" s="235"/>
      <c r="C27" s="235"/>
      <c r="D27" s="235"/>
      <c r="E27" s="235"/>
      <c r="F27" s="235"/>
      <c r="G27" s="235"/>
      <c r="H27" s="235"/>
      <c r="I27" s="235"/>
      <c r="J27" s="235"/>
    </row>
    <row r="28" spans="1:10" ht="13.5">
      <c r="A28" s="242" t="s">
        <v>298</v>
      </c>
      <c r="B28" s="236" t="s">
        <v>74</v>
      </c>
      <c r="C28" s="242" t="s">
        <v>96</v>
      </c>
      <c r="D28" s="242" t="s">
        <v>81</v>
      </c>
      <c r="E28" s="345" t="s">
        <v>76</v>
      </c>
      <c r="F28" s="345"/>
      <c r="G28" s="237" t="s">
        <v>97</v>
      </c>
      <c r="H28" s="236" t="s">
        <v>3</v>
      </c>
      <c r="I28" s="236" t="s">
        <v>98</v>
      </c>
      <c r="J28" s="236" t="s">
        <v>75</v>
      </c>
    </row>
    <row r="29" spans="1:10" ht="12.75">
      <c r="A29" s="243" t="s">
        <v>103</v>
      </c>
      <c r="B29" s="221" t="s">
        <v>136</v>
      </c>
      <c r="C29" s="243" t="s">
        <v>2</v>
      </c>
      <c r="D29" s="243" t="s">
        <v>139</v>
      </c>
      <c r="E29" s="346" t="s">
        <v>150</v>
      </c>
      <c r="F29" s="346"/>
      <c r="G29" s="222" t="s">
        <v>0</v>
      </c>
      <c r="H29" s="227">
        <v>1</v>
      </c>
      <c r="I29" s="228">
        <v>0.14</v>
      </c>
      <c r="J29" s="228">
        <v>0.14</v>
      </c>
    </row>
    <row r="30" spans="1:10" ht="39">
      <c r="A30" s="244" t="s">
        <v>104</v>
      </c>
      <c r="B30" s="229" t="s">
        <v>151</v>
      </c>
      <c r="C30" s="244" t="s">
        <v>2</v>
      </c>
      <c r="D30" s="244" t="s">
        <v>152</v>
      </c>
      <c r="E30" s="347" t="s">
        <v>127</v>
      </c>
      <c r="F30" s="347"/>
      <c r="G30" s="230" t="s">
        <v>52</v>
      </c>
      <c r="H30" s="231">
        <v>0.0001</v>
      </c>
      <c r="I30" s="232">
        <v>261.25</v>
      </c>
      <c r="J30" s="232">
        <v>0.02</v>
      </c>
    </row>
    <row r="31" spans="1:10" ht="39">
      <c r="A31" s="244" t="s">
        <v>104</v>
      </c>
      <c r="B31" s="229" t="s">
        <v>153</v>
      </c>
      <c r="C31" s="244" t="s">
        <v>2</v>
      </c>
      <c r="D31" s="244" t="s">
        <v>154</v>
      </c>
      <c r="E31" s="347" t="s">
        <v>127</v>
      </c>
      <c r="F31" s="347"/>
      <c r="G31" s="230" t="s">
        <v>53</v>
      </c>
      <c r="H31" s="231">
        <v>0.001</v>
      </c>
      <c r="I31" s="232">
        <v>104.39</v>
      </c>
      <c r="J31" s="232">
        <v>0.1</v>
      </c>
    </row>
    <row r="32" spans="1:10" ht="26.25">
      <c r="A32" s="244" t="s">
        <v>104</v>
      </c>
      <c r="B32" s="229" t="s">
        <v>118</v>
      </c>
      <c r="C32" s="244" t="s">
        <v>2</v>
      </c>
      <c r="D32" s="244" t="s">
        <v>119</v>
      </c>
      <c r="E32" s="347" t="s">
        <v>116</v>
      </c>
      <c r="F32" s="347"/>
      <c r="G32" s="230" t="s">
        <v>117</v>
      </c>
      <c r="H32" s="231">
        <v>0.001</v>
      </c>
      <c r="I32" s="232">
        <v>20.2</v>
      </c>
      <c r="J32" s="232">
        <v>0.02</v>
      </c>
    </row>
    <row r="33" spans="1:10" ht="12.75">
      <c r="A33" s="233"/>
      <c r="B33" s="233"/>
      <c r="C33" s="233"/>
      <c r="D33" s="233"/>
      <c r="E33" s="233" t="s">
        <v>108</v>
      </c>
      <c r="F33" s="234">
        <v>0.02</v>
      </c>
      <c r="G33" s="233" t="s">
        <v>109</v>
      </c>
      <c r="H33" s="234">
        <v>0.02</v>
      </c>
      <c r="I33" s="233" t="s">
        <v>110</v>
      </c>
      <c r="J33" s="234">
        <v>0.04</v>
      </c>
    </row>
    <row r="34" spans="1:10" ht="13.5" thickBot="1">
      <c r="A34" s="233"/>
      <c r="B34" s="233"/>
      <c r="C34" s="233"/>
      <c r="D34" s="233"/>
      <c r="E34" s="233" t="s">
        <v>111</v>
      </c>
      <c r="F34" s="234">
        <v>0.03</v>
      </c>
      <c r="G34" s="233"/>
      <c r="H34" s="344" t="s">
        <v>112</v>
      </c>
      <c r="I34" s="344"/>
      <c r="J34" s="234">
        <v>0.17</v>
      </c>
    </row>
    <row r="35" spans="1:10" ht="13.5" thickTop="1">
      <c r="A35" s="235"/>
      <c r="B35" s="235"/>
      <c r="C35" s="235"/>
      <c r="D35" s="235"/>
      <c r="E35" s="235"/>
      <c r="F35" s="235"/>
      <c r="G35" s="235"/>
      <c r="H35" s="235"/>
      <c r="I35" s="235"/>
      <c r="J35" s="235"/>
    </row>
    <row r="36" spans="1:10" ht="13.5">
      <c r="A36" s="242" t="s">
        <v>299</v>
      </c>
      <c r="B36" s="236" t="s">
        <v>74</v>
      </c>
      <c r="C36" s="242" t="s">
        <v>96</v>
      </c>
      <c r="D36" s="242" t="s">
        <v>81</v>
      </c>
      <c r="E36" s="345" t="s">
        <v>76</v>
      </c>
      <c r="F36" s="345"/>
      <c r="G36" s="237" t="s">
        <v>97</v>
      </c>
      <c r="H36" s="236" t="s">
        <v>3</v>
      </c>
      <c r="I36" s="236" t="s">
        <v>98</v>
      </c>
      <c r="J36" s="236" t="s">
        <v>75</v>
      </c>
    </row>
    <row r="37" spans="1:10" ht="39">
      <c r="A37" s="243" t="s">
        <v>103</v>
      </c>
      <c r="B37" s="221" t="s">
        <v>425</v>
      </c>
      <c r="C37" s="243" t="s">
        <v>101</v>
      </c>
      <c r="D37" s="243" t="s">
        <v>251</v>
      </c>
      <c r="E37" s="346" t="s">
        <v>150</v>
      </c>
      <c r="F37" s="346"/>
      <c r="G37" s="222" t="s">
        <v>0</v>
      </c>
      <c r="H37" s="227">
        <v>1</v>
      </c>
      <c r="I37" s="228">
        <v>101.32</v>
      </c>
      <c r="J37" s="228">
        <v>101.32</v>
      </c>
    </row>
    <row r="38" spans="1:11" ht="39">
      <c r="A38" s="244" t="s">
        <v>104</v>
      </c>
      <c r="B38" s="229" t="s">
        <v>256</v>
      </c>
      <c r="C38" s="244" t="s">
        <v>2</v>
      </c>
      <c r="D38" s="244" t="s">
        <v>257</v>
      </c>
      <c r="E38" s="347" t="s">
        <v>127</v>
      </c>
      <c r="F38" s="347"/>
      <c r="G38" s="230" t="s">
        <v>52</v>
      </c>
      <c r="H38" s="231">
        <v>0.0031</v>
      </c>
      <c r="I38" s="232">
        <v>161.86</v>
      </c>
      <c r="J38" s="232">
        <v>0.5</v>
      </c>
      <c r="K38" s="18"/>
    </row>
    <row r="39" spans="1:10" ht="39">
      <c r="A39" s="244" t="s">
        <v>104</v>
      </c>
      <c r="B39" s="229" t="s">
        <v>258</v>
      </c>
      <c r="C39" s="244" t="s">
        <v>2</v>
      </c>
      <c r="D39" s="244" t="s">
        <v>259</v>
      </c>
      <c r="E39" s="347" t="s">
        <v>127</v>
      </c>
      <c r="F39" s="347"/>
      <c r="G39" s="230" t="s">
        <v>53</v>
      </c>
      <c r="H39" s="231">
        <v>0.1309</v>
      </c>
      <c r="I39" s="232">
        <v>64.93</v>
      </c>
      <c r="J39" s="232">
        <v>8.49</v>
      </c>
    </row>
    <row r="40" spans="1:11" ht="26.25">
      <c r="A40" s="244" t="s">
        <v>104</v>
      </c>
      <c r="B40" s="229" t="s">
        <v>155</v>
      </c>
      <c r="C40" s="244" t="s">
        <v>2</v>
      </c>
      <c r="D40" s="244" t="s">
        <v>156</v>
      </c>
      <c r="E40" s="347" t="s">
        <v>116</v>
      </c>
      <c r="F40" s="347"/>
      <c r="G40" s="230" t="s">
        <v>117</v>
      </c>
      <c r="H40" s="231">
        <v>0.4021</v>
      </c>
      <c r="I40" s="232">
        <v>25.78</v>
      </c>
      <c r="J40" s="232">
        <v>10.36</v>
      </c>
      <c r="K40" s="18"/>
    </row>
    <row r="41" spans="1:10" ht="26.25">
      <c r="A41" s="244" t="s">
        <v>104</v>
      </c>
      <c r="B41" s="229" t="s">
        <v>118</v>
      </c>
      <c r="C41" s="244" t="s">
        <v>2</v>
      </c>
      <c r="D41" s="244" t="s">
        <v>119</v>
      </c>
      <c r="E41" s="347" t="s">
        <v>116</v>
      </c>
      <c r="F41" s="347"/>
      <c r="G41" s="230" t="s">
        <v>117</v>
      </c>
      <c r="H41" s="231">
        <v>0.4021</v>
      </c>
      <c r="I41" s="232">
        <v>20.2</v>
      </c>
      <c r="J41" s="232">
        <v>8.12</v>
      </c>
    </row>
    <row r="42" spans="1:10" ht="26.25">
      <c r="A42" s="244" t="s">
        <v>104</v>
      </c>
      <c r="B42" s="229" t="s">
        <v>260</v>
      </c>
      <c r="C42" s="244" t="s">
        <v>2</v>
      </c>
      <c r="D42" s="244" t="s">
        <v>261</v>
      </c>
      <c r="E42" s="347" t="s">
        <v>116</v>
      </c>
      <c r="F42" s="347"/>
      <c r="G42" s="230" t="s">
        <v>1</v>
      </c>
      <c r="H42" s="231">
        <v>0.0204</v>
      </c>
      <c r="I42" s="232">
        <v>663.41</v>
      </c>
      <c r="J42" s="232">
        <v>13.53</v>
      </c>
    </row>
    <row r="43" spans="1:11" ht="26.25">
      <c r="A43" s="244" t="s">
        <v>106</v>
      </c>
      <c r="B43" s="229" t="s">
        <v>128</v>
      </c>
      <c r="C43" s="244" t="s">
        <v>2</v>
      </c>
      <c r="D43" s="244" t="s">
        <v>129</v>
      </c>
      <c r="E43" s="347" t="s">
        <v>107</v>
      </c>
      <c r="F43" s="347"/>
      <c r="G43" s="230" t="s">
        <v>1</v>
      </c>
      <c r="H43" s="231">
        <v>0.114</v>
      </c>
      <c r="I43" s="232">
        <v>86.11</v>
      </c>
      <c r="J43" s="232">
        <v>9.81</v>
      </c>
      <c r="K43" s="18"/>
    </row>
    <row r="44" spans="1:10" ht="12.75">
      <c r="A44" s="244" t="s">
        <v>106</v>
      </c>
      <c r="B44" s="229" t="s">
        <v>401</v>
      </c>
      <c r="C44" s="244" t="s">
        <v>101</v>
      </c>
      <c r="D44" s="244" t="s">
        <v>364</v>
      </c>
      <c r="E44" s="347" t="s">
        <v>365</v>
      </c>
      <c r="F44" s="347"/>
      <c r="G44" s="230" t="s">
        <v>157</v>
      </c>
      <c r="H44" s="231">
        <v>0.033</v>
      </c>
      <c r="I44" s="232">
        <v>1530.68</v>
      </c>
      <c r="J44" s="232">
        <v>50.51</v>
      </c>
    </row>
    <row r="45" spans="1:10" ht="12.75">
      <c r="A45" s="233"/>
      <c r="B45" s="233"/>
      <c r="C45" s="233"/>
      <c r="D45" s="233"/>
      <c r="E45" s="233" t="s">
        <v>108</v>
      </c>
      <c r="F45" s="234">
        <v>8.05</v>
      </c>
      <c r="G45" s="233" t="s">
        <v>109</v>
      </c>
      <c r="H45" s="234">
        <v>9.22</v>
      </c>
      <c r="I45" s="233" t="s">
        <v>110</v>
      </c>
      <c r="J45" s="234">
        <v>17.27</v>
      </c>
    </row>
    <row r="46" spans="1:10" ht="13.5" thickBot="1">
      <c r="A46" s="233"/>
      <c r="B46" s="233"/>
      <c r="C46" s="233"/>
      <c r="D46" s="233"/>
      <c r="E46" s="233" t="s">
        <v>111</v>
      </c>
      <c r="F46" s="234">
        <v>16.86</v>
      </c>
      <c r="G46" s="233"/>
      <c r="H46" s="344" t="s">
        <v>112</v>
      </c>
      <c r="I46" s="344"/>
      <c r="J46" s="234">
        <v>118.18</v>
      </c>
    </row>
    <row r="47" spans="1:10" ht="13.5" thickTop="1">
      <c r="A47" s="235"/>
      <c r="B47" s="235"/>
      <c r="C47" s="235"/>
      <c r="D47" s="235"/>
      <c r="E47" s="235"/>
      <c r="F47" s="235"/>
      <c r="G47" s="235"/>
      <c r="H47" s="235"/>
      <c r="I47" s="235"/>
      <c r="J47" s="235"/>
    </row>
    <row r="48" spans="1:10" ht="13.5">
      <c r="A48" s="242" t="s">
        <v>300</v>
      </c>
      <c r="B48" s="236" t="s">
        <v>74</v>
      </c>
      <c r="C48" s="242" t="s">
        <v>96</v>
      </c>
      <c r="D48" s="242" t="s">
        <v>81</v>
      </c>
      <c r="E48" s="345" t="s">
        <v>76</v>
      </c>
      <c r="F48" s="345"/>
      <c r="G48" s="237" t="s">
        <v>97</v>
      </c>
      <c r="H48" s="236" t="s">
        <v>3</v>
      </c>
      <c r="I48" s="236" t="s">
        <v>98</v>
      </c>
      <c r="J48" s="236" t="s">
        <v>75</v>
      </c>
    </row>
    <row r="49" spans="1:10" ht="52.5">
      <c r="A49" s="243" t="s">
        <v>103</v>
      </c>
      <c r="B49" s="221" t="s">
        <v>137</v>
      </c>
      <c r="C49" s="243" t="s">
        <v>2</v>
      </c>
      <c r="D49" s="243" t="s">
        <v>138</v>
      </c>
      <c r="E49" s="346" t="s">
        <v>158</v>
      </c>
      <c r="F49" s="346"/>
      <c r="G49" s="222" t="s">
        <v>102</v>
      </c>
      <c r="H49" s="227">
        <v>1</v>
      </c>
      <c r="I49" s="228">
        <v>45.93</v>
      </c>
      <c r="J49" s="228">
        <v>45.93</v>
      </c>
    </row>
    <row r="50" spans="1:10" ht="26.25">
      <c r="A50" s="244" t="s">
        <v>104</v>
      </c>
      <c r="B50" s="229" t="s">
        <v>122</v>
      </c>
      <c r="C50" s="244" t="s">
        <v>2</v>
      </c>
      <c r="D50" s="244" t="s">
        <v>123</v>
      </c>
      <c r="E50" s="347" t="s">
        <v>116</v>
      </c>
      <c r="F50" s="347"/>
      <c r="G50" s="230" t="s">
        <v>117</v>
      </c>
      <c r="H50" s="231">
        <v>0.394</v>
      </c>
      <c r="I50" s="232">
        <v>25.99</v>
      </c>
      <c r="J50" s="232">
        <v>10.24</v>
      </c>
    </row>
    <row r="51" spans="1:10" ht="26.25">
      <c r="A51" s="244" t="s">
        <v>104</v>
      </c>
      <c r="B51" s="229" t="s">
        <v>118</v>
      </c>
      <c r="C51" s="244" t="s">
        <v>2</v>
      </c>
      <c r="D51" s="244" t="s">
        <v>119</v>
      </c>
      <c r="E51" s="347" t="s">
        <v>116</v>
      </c>
      <c r="F51" s="347"/>
      <c r="G51" s="230" t="s">
        <v>117</v>
      </c>
      <c r="H51" s="231">
        <v>0.394</v>
      </c>
      <c r="I51" s="232">
        <v>20.2</v>
      </c>
      <c r="J51" s="232">
        <v>7.95</v>
      </c>
    </row>
    <row r="52" spans="1:10" ht="26.25">
      <c r="A52" s="244" t="s">
        <v>104</v>
      </c>
      <c r="B52" s="229" t="s">
        <v>126</v>
      </c>
      <c r="C52" s="244" t="s">
        <v>2</v>
      </c>
      <c r="D52" s="244" t="s">
        <v>130</v>
      </c>
      <c r="E52" s="347" t="s">
        <v>116</v>
      </c>
      <c r="F52" s="347"/>
      <c r="G52" s="230" t="s">
        <v>1</v>
      </c>
      <c r="H52" s="231">
        <v>0.002</v>
      </c>
      <c r="I52" s="232">
        <v>747.02</v>
      </c>
      <c r="J52" s="232">
        <v>1.49</v>
      </c>
    </row>
    <row r="53" spans="1:10" ht="26.25">
      <c r="A53" s="244" t="s">
        <v>106</v>
      </c>
      <c r="B53" s="229" t="s">
        <v>124</v>
      </c>
      <c r="C53" s="244" t="s">
        <v>2</v>
      </c>
      <c r="D53" s="244" t="s">
        <v>125</v>
      </c>
      <c r="E53" s="347" t="s">
        <v>107</v>
      </c>
      <c r="F53" s="347"/>
      <c r="G53" s="230" t="s">
        <v>1</v>
      </c>
      <c r="H53" s="231">
        <v>0.007</v>
      </c>
      <c r="I53" s="232">
        <v>85</v>
      </c>
      <c r="J53" s="232">
        <v>0.59</v>
      </c>
    </row>
    <row r="54" spans="1:10" ht="26.25">
      <c r="A54" s="244" t="s">
        <v>106</v>
      </c>
      <c r="B54" s="229" t="s">
        <v>159</v>
      </c>
      <c r="C54" s="244" t="s">
        <v>2</v>
      </c>
      <c r="D54" s="244" t="s">
        <v>160</v>
      </c>
      <c r="E54" s="347" t="s">
        <v>107</v>
      </c>
      <c r="F54" s="347"/>
      <c r="G54" s="230" t="s">
        <v>102</v>
      </c>
      <c r="H54" s="231">
        <v>1.005</v>
      </c>
      <c r="I54" s="232">
        <v>25.54</v>
      </c>
      <c r="J54" s="232">
        <v>25.66</v>
      </c>
    </row>
    <row r="55" spans="1:10" ht="12.75">
      <c r="A55" s="233"/>
      <c r="B55" s="233"/>
      <c r="C55" s="233"/>
      <c r="D55" s="233"/>
      <c r="E55" s="233" t="s">
        <v>108</v>
      </c>
      <c r="F55" s="234">
        <v>6.24</v>
      </c>
      <c r="G55" s="233" t="s">
        <v>109</v>
      </c>
      <c r="H55" s="234">
        <v>7.15</v>
      </c>
      <c r="I55" s="233" t="s">
        <v>110</v>
      </c>
      <c r="J55" s="234">
        <v>13.39</v>
      </c>
    </row>
    <row r="56" spans="1:10" ht="13.5" thickBot="1">
      <c r="A56" s="233"/>
      <c r="B56" s="233"/>
      <c r="C56" s="233"/>
      <c r="D56" s="233"/>
      <c r="E56" s="233" t="s">
        <v>111</v>
      </c>
      <c r="F56" s="234">
        <v>10.17</v>
      </c>
      <c r="G56" s="233"/>
      <c r="H56" s="344" t="s">
        <v>112</v>
      </c>
      <c r="I56" s="344"/>
      <c r="J56" s="234">
        <v>56.1</v>
      </c>
    </row>
    <row r="57" spans="1:10" ht="13.5" thickTop="1">
      <c r="A57" s="235"/>
      <c r="B57" s="235"/>
      <c r="C57" s="235"/>
      <c r="D57" s="235"/>
      <c r="E57" s="235"/>
      <c r="F57" s="235"/>
      <c r="G57" s="235"/>
      <c r="H57" s="235"/>
      <c r="I57" s="235"/>
      <c r="J57" s="235"/>
    </row>
    <row r="58" spans="1:10" ht="13.5">
      <c r="A58" s="242" t="s">
        <v>333</v>
      </c>
      <c r="B58" s="236" t="s">
        <v>74</v>
      </c>
      <c r="C58" s="242" t="s">
        <v>96</v>
      </c>
      <c r="D58" s="242" t="s">
        <v>81</v>
      </c>
      <c r="E58" s="345" t="s">
        <v>76</v>
      </c>
      <c r="F58" s="345"/>
      <c r="G58" s="237" t="s">
        <v>97</v>
      </c>
      <c r="H58" s="236" t="s">
        <v>3</v>
      </c>
      <c r="I58" s="236" t="s">
        <v>98</v>
      </c>
      <c r="J58" s="236" t="s">
        <v>75</v>
      </c>
    </row>
    <row r="59" spans="1:10" ht="39">
      <c r="A59" s="243" t="s">
        <v>103</v>
      </c>
      <c r="B59" s="221" t="s">
        <v>389</v>
      </c>
      <c r="C59" s="243" t="s">
        <v>101</v>
      </c>
      <c r="D59" s="243" t="s">
        <v>286</v>
      </c>
      <c r="E59" s="346" t="s">
        <v>158</v>
      </c>
      <c r="F59" s="346"/>
      <c r="G59" s="222" t="s">
        <v>228</v>
      </c>
      <c r="H59" s="227">
        <v>1</v>
      </c>
      <c r="I59" s="228">
        <v>12.4</v>
      </c>
      <c r="J59" s="228">
        <v>12.4</v>
      </c>
    </row>
    <row r="60" spans="1:10" ht="26.25">
      <c r="A60" s="244" t="s">
        <v>104</v>
      </c>
      <c r="B60" s="229" t="s">
        <v>122</v>
      </c>
      <c r="C60" s="244" t="s">
        <v>2</v>
      </c>
      <c r="D60" s="244" t="s">
        <v>123</v>
      </c>
      <c r="E60" s="347" t="s">
        <v>116</v>
      </c>
      <c r="F60" s="347"/>
      <c r="G60" s="230" t="s">
        <v>117</v>
      </c>
      <c r="H60" s="231">
        <v>0.1362</v>
      </c>
      <c r="I60" s="232">
        <v>25.99</v>
      </c>
      <c r="J60" s="232">
        <v>3.53</v>
      </c>
    </row>
    <row r="61" spans="1:10" ht="26.25">
      <c r="A61" s="244" t="s">
        <v>104</v>
      </c>
      <c r="B61" s="229" t="s">
        <v>118</v>
      </c>
      <c r="C61" s="244" t="s">
        <v>2</v>
      </c>
      <c r="D61" s="244" t="s">
        <v>119</v>
      </c>
      <c r="E61" s="347" t="s">
        <v>116</v>
      </c>
      <c r="F61" s="347"/>
      <c r="G61" s="230" t="s">
        <v>117</v>
      </c>
      <c r="H61" s="231">
        <v>0.1362</v>
      </c>
      <c r="I61" s="232">
        <v>20.2</v>
      </c>
      <c r="J61" s="232">
        <v>2.75</v>
      </c>
    </row>
    <row r="62" spans="1:10" ht="26.25">
      <c r="A62" s="244" t="s">
        <v>106</v>
      </c>
      <c r="B62" s="229" t="s">
        <v>124</v>
      </c>
      <c r="C62" s="244" t="s">
        <v>2</v>
      </c>
      <c r="D62" s="244" t="s">
        <v>125</v>
      </c>
      <c r="E62" s="347" t="s">
        <v>107</v>
      </c>
      <c r="F62" s="347"/>
      <c r="G62" s="230" t="s">
        <v>1</v>
      </c>
      <c r="H62" s="231">
        <v>0.003</v>
      </c>
      <c r="I62" s="232">
        <v>85</v>
      </c>
      <c r="J62" s="232">
        <v>0.25</v>
      </c>
    </row>
    <row r="63" spans="1:10" ht="26.25">
      <c r="A63" s="244" t="s">
        <v>106</v>
      </c>
      <c r="B63" s="229" t="s">
        <v>287</v>
      </c>
      <c r="C63" s="244" t="s">
        <v>2</v>
      </c>
      <c r="D63" s="244" t="s">
        <v>288</v>
      </c>
      <c r="E63" s="347" t="s">
        <v>107</v>
      </c>
      <c r="F63" s="347"/>
      <c r="G63" s="230" t="s">
        <v>102</v>
      </c>
      <c r="H63" s="231">
        <v>0.06</v>
      </c>
      <c r="I63" s="232">
        <v>3.3</v>
      </c>
      <c r="J63" s="232">
        <v>0.19</v>
      </c>
    </row>
    <row r="64" spans="1:10" ht="39">
      <c r="A64" s="244" t="s">
        <v>106</v>
      </c>
      <c r="B64" s="229" t="s">
        <v>289</v>
      </c>
      <c r="C64" s="244" t="s">
        <v>2</v>
      </c>
      <c r="D64" s="244" t="s">
        <v>366</v>
      </c>
      <c r="E64" s="347" t="s">
        <v>107</v>
      </c>
      <c r="F64" s="347"/>
      <c r="G64" s="230" t="s">
        <v>102</v>
      </c>
      <c r="H64" s="231">
        <v>0.025</v>
      </c>
      <c r="I64" s="232">
        <v>14.43</v>
      </c>
      <c r="J64" s="232">
        <v>0.36</v>
      </c>
    </row>
    <row r="65" spans="1:10" ht="39">
      <c r="A65" s="244" t="s">
        <v>106</v>
      </c>
      <c r="B65" s="229" t="s">
        <v>290</v>
      </c>
      <c r="C65" s="244" t="s">
        <v>2</v>
      </c>
      <c r="D65" s="244" t="s">
        <v>291</v>
      </c>
      <c r="E65" s="347" t="s">
        <v>107</v>
      </c>
      <c r="F65" s="347"/>
      <c r="G65" s="230" t="s">
        <v>1</v>
      </c>
      <c r="H65" s="231">
        <v>0.0111</v>
      </c>
      <c r="I65" s="232">
        <v>480</v>
      </c>
      <c r="J65" s="232">
        <v>5.32</v>
      </c>
    </row>
    <row r="66" spans="1:10" ht="12.75">
      <c r="A66" s="233"/>
      <c r="B66" s="233"/>
      <c r="C66" s="233"/>
      <c r="D66" s="233"/>
      <c r="E66" s="233" t="s">
        <v>108</v>
      </c>
      <c r="F66" s="234">
        <v>2.12</v>
      </c>
      <c r="G66" s="233" t="s">
        <v>109</v>
      </c>
      <c r="H66" s="234">
        <v>2.43</v>
      </c>
      <c r="I66" s="233" t="s">
        <v>110</v>
      </c>
      <c r="J66" s="234">
        <v>4.55</v>
      </c>
    </row>
    <row r="67" spans="1:10" ht="12.75">
      <c r="A67" s="233"/>
      <c r="B67" s="233"/>
      <c r="C67" s="233"/>
      <c r="D67" s="233"/>
      <c r="E67" s="233" t="s">
        <v>111</v>
      </c>
      <c r="F67" s="234">
        <v>2.75</v>
      </c>
      <c r="G67" s="233"/>
      <c r="H67" s="344" t="s">
        <v>112</v>
      </c>
      <c r="I67" s="344"/>
      <c r="J67" s="234">
        <v>15.15</v>
      </c>
    </row>
  </sheetData>
  <sheetProtection/>
  <mergeCells count="54">
    <mergeCell ref="E23:F23"/>
    <mergeCell ref="H18:I18"/>
    <mergeCell ref="E10:F10"/>
    <mergeCell ref="E11:F11"/>
    <mergeCell ref="E32:F32"/>
    <mergeCell ref="E24:F24"/>
    <mergeCell ref="H26:I26"/>
    <mergeCell ref="E31:F31"/>
    <mergeCell ref="E14:F14"/>
    <mergeCell ref="E13:F13"/>
    <mergeCell ref="E29:F29"/>
    <mergeCell ref="A3:J3"/>
    <mergeCell ref="A4:J4"/>
    <mergeCell ref="A5:J5"/>
    <mergeCell ref="A6:J6"/>
    <mergeCell ref="A7:J7"/>
    <mergeCell ref="E15:F15"/>
    <mergeCell ref="E12:F12"/>
    <mergeCell ref="E8:F8"/>
    <mergeCell ref="E9:F9"/>
    <mergeCell ref="E16:F16"/>
    <mergeCell ref="E20:F20"/>
    <mergeCell ref="E21:F21"/>
    <mergeCell ref="E50:F50"/>
    <mergeCell ref="E42:F42"/>
    <mergeCell ref="E43:F43"/>
    <mergeCell ref="E41:F41"/>
    <mergeCell ref="E28:F28"/>
    <mergeCell ref="E40:F40"/>
    <mergeCell ref="E22:F22"/>
    <mergeCell ref="E30:F30"/>
    <mergeCell ref="H46:I46"/>
    <mergeCell ref="E53:F53"/>
    <mergeCell ref="E54:F54"/>
    <mergeCell ref="E38:F38"/>
    <mergeCell ref="E52:F52"/>
    <mergeCell ref="E44:F44"/>
    <mergeCell ref="H34:I34"/>
    <mergeCell ref="E39:F39"/>
    <mergeCell ref="E48:F48"/>
    <mergeCell ref="E36:F36"/>
    <mergeCell ref="E51:F51"/>
    <mergeCell ref="E63:F63"/>
    <mergeCell ref="E61:F61"/>
    <mergeCell ref="E60:F60"/>
    <mergeCell ref="E49:F49"/>
    <mergeCell ref="E37:F37"/>
    <mergeCell ref="H56:I56"/>
    <mergeCell ref="E58:F58"/>
    <mergeCell ref="E59:F59"/>
    <mergeCell ref="H67:I67"/>
    <mergeCell ref="E64:F64"/>
    <mergeCell ref="E65:F65"/>
    <mergeCell ref="E62:F62"/>
  </mergeCells>
  <printOptions horizontalCentered="1"/>
  <pageMargins left="0.4724409448818898" right="0.3937007874015748" top="1.275" bottom="0.7874015748031497" header="0" footer="0"/>
  <pageSetup fitToHeight="0" fitToWidth="1" horizontalDpi="600" verticalDpi="600" orientation="portrait" paperSize="9" scale="51" r:id="rId2"/>
  <headerFooter alignWithMargins="0">
    <oddHeader>&amp;C
&amp;G</oddHeader>
  </headerFooter>
  <rowBreaks count="1" manualBreakCount="1">
    <brk id="47" max="9" man="1"/>
  </rowBreaks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72"/>
  <sheetViews>
    <sheetView view="pageBreakPreview" zoomScale="85" zoomScaleSheetLayoutView="85" workbookViewId="0" topLeftCell="A1">
      <selection activeCell="E68" sqref="E68"/>
    </sheetView>
  </sheetViews>
  <sheetFormatPr defaultColWidth="9.140625" defaultRowHeight="12.75"/>
  <cols>
    <col min="1" max="1" width="15.7109375" style="0" customWidth="1"/>
    <col min="2" max="2" width="63.7109375" style="63" customWidth="1"/>
    <col min="3" max="3" width="36.7109375" style="63" customWidth="1"/>
    <col min="4" max="5" width="15.7109375" style="63" customWidth="1"/>
    <col min="6" max="6" width="19.28125" style="63" customWidth="1"/>
    <col min="7" max="7" width="15.7109375" style="63" customWidth="1"/>
  </cols>
  <sheetData>
    <row r="3" spans="1:8" ht="12.75">
      <c r="A3" s="371" t="str">
        <f>RESUMO!A3</f>
        <v>MUNICÍPIO: CAPITÃO GERVÁSIO OLIVEIRA  - PI</v>
      </c>
      <c r="B3" s="371"/>
      <c r="C3" s="371"/>
      <c r="D3" s="371"/>
      <c r="E3" s="371"/>
      <c r="F3" s="371"/>
      <c r="G3" s="371"/>
      <c r="H3" s="371"/>
    </row>
    <row r="4" spans="1:8" ht="34.5" customHeight="1">
      <c r="A4" s="371" t="str">
        <f>RESUMO!A4</f>
        <v>OBRA: EXECUÇÃO DE PAVIMENTAÇÃO E PARALELEPÍPEDO NO MUNICÍPIO DE CAPITÃO GERVÁSIO OLIVEIRA COM ÁREA TOTAL DE 6.523,80 m²</v>
      </c>
      <c r="B4" s="371"/>
      <c r="C4" s="371"/>
      <c r="D4" s="371"/>
      <c r="E4" s="371"/>
      <c r="F4" s="371"/>
      <c r="G4" s="371"/>
      <c r="H4" s="371"/>
    </row>
    <row r="5" spans="1:8" ht="12.75">
      <c r="A5" s="372" t="str">
        <f>RESUMO!A5</f>
        <v>BDI: 22,14% - SEM DESONERAÇÃO - BDI DIFERENCIADO: 11,10% - ENCARGOS SOCIAIS: 114,54% HORISTA - 71,62% MENSALISTA</v>
      </c>
      <c r="B5" s="372"/>
      <c r="C5" s="372"/>
      <c r="D5" s="372"/>
      <c r="E5" s="372"/>
      <c r="F5" s="372"/>
      <c r="G5" s="372"/>
      <c r="H5" s="372"/>
    </row>
    <row r="6" spans="1:8" ht="12.75">
      <c r="A6" s="373" t="str">
        <f>RESUMO!A6</f>
        <v>FONTES: SINAPI - 12/2023 - Piauí - ORSE - 12/2023 - Sergipe</v>
      </c>
      <c r="B6" s="373"/>
      <c r="C6" s="373"/>
      <c r="D6" s="373"/>
      <c r="E6" s="373"/>
      <c r="F6" s="373"/>
      <c r="G6" s="373"/>
      <c r="H6" s="373"/>
    </row>
    <row r="7" spans="1:10" ht="12.75">
      <c r="A7" s="374"/>
      <c r="B7" s="374"/>
      <c r="C7" s="374"/>
      <c r="D7" s="374"/>
      <c r="E7" s="374"/>
      <c r="F7" s="374"/>
      <c r="G7" s="374"/>
      <c r="H7" s="374"/>
      <c r="I7" s="96"/>
      <c r="J7" s="96"/>
    </row>
    <row r="8" spans="1:11" ht="15">
      <c r="A8" s="142"/>
      <c r="B8" s="143"/>
      <c r="C8" s="144"/>
      <c r="D8" s="144"/>
      <c r="E8" s="144"/>
      <c r="F8" s="144"/>
      <c r="G8" s="144"/>
      <c r="H8" s="145"/>
      <c r="I8" s="146"/>
      <c r="J8" s="147"/>
      <c r="K8" s="147"/>
    </row>
    <row r="9" spans="1:11" ht="15">
      <c r="A9" s="148"/>
      <c r="B9" s="149" t="s">
        <v>162</v>
      </c>
      <c r="C9" s="150"/>
      <c r="D9" s="151">
        <f>IF(C9="x",1,0)</f>
        <v>0</v>
      </c>
      <c r="E9" s="152"/>
      <c r="F9" s="153"/>
      <c r="G9" s="154"/>
      <c r="H9" s="155">
        <f>IF(F9="x",1,0)</f>
        <v>0</v>
      </c>
      <c r="I9" s="146"/>
      <c r="J9" s="147"/>
      <c r="K9" s="147"/>
    </row>
    <row r="10" spans="1:11" ht="15">
      <c r="A10" s="148"/>
      <c r="B10" s="149" t="s">
        <v>163</v>
      </c>
      <c r="C10" s="150" t="s">
        <v>164</v>
      </c>
      <c r="D10" s="151">
        <f>IF(C10="x",1,0)</f>
        <v>1</v>
      </c>
      <c r="E10" s="156"/>
      <c r="F10" s="153"/>
      <c r="G10" s="154"/>
      <c r="H10" s="155">
        <f>IF(F10="x",1,0)</f>
        <v>0</v>
      </c>
      <c r="I10" s="146"/>
      <c r="J10" s="147"/>
      <c r="K10" s="147"/>
    </row>
    <row r="11" spans="1:11" ht="15.75" thickBot="1">
      <c r="A11" s="157"/>
      <c r="B11" s="375">
        <f>IF(D11&gt;1,"SELECIONE SOMENTE UM TIPO DE BDI",IF(D11=0,"SELECIONE UM TIPO DE BDI",""))</f>
      </c>
      <c r="C11" s="375"/>
      <c r="D11" s="158">
        <f>SUM(D9:D10)</f>
        <v>1</v>
      </c>
      <c r="E11" s="376"/>
      <c r="F11" s="376"/>
      <c r="G11" s="376"/>
      <c r="H11" s="159">
        <f>SUM(H9:H10)</f>
        <v>0</v>
      </c>
      <c r="I11" s="146"/>
      <c r="J11" s="147"/>
      <c r="K11" s="147"/>
    </row>
    <row r="12" spans="1:11" ht="14.25" thickBot="1">
      <c r="A12" s="160"/>
      <c r="B12" s="161"/>
      <c r="C12" s="161"/>
      <c r="D12" s="161"/>
      <c r="E12" s="161"/>
      <c r="F12" s="161"/>
      <c r="G12" s="162"/>
      <c r="H12" s="163"/>
      <c r="I12" s="146"/>
      <c r="J12" s="147"/>
      <c r="K12" s="147"/>
    </row>
    <row r="13" spans="1:11" ht="15">
      <c r="A13" s="365" t="s">
        <v>165</v>
      </c>
      <c r="B13" s="366"/>
      <c r="C13" s="164"/>
      <c r="D13" s="164"/>
      <c r="E13" s="164"/>
      <c r="F13" s="164"/>
      <c r="G13" s="165"/>
      <c r="H13" s="166"/>
      <c r="I13" s="146">
        <f>IF(H21&lt;&gt;0,VLOOKUP("x",G15:I20,3,FALSE),0)</f>
        <v>2</v>
      </c>
      <c r="J13" s="147"/>
      <c r="K13" s="147"/>
    </row>
    <row r="14" spans="1:11" ht="15">
      <c r="A14" s="142"/>
      <c r="B14" s="143"/>
      <c r="C14" s="144"/>
      <c r="D14" s="144"/>
      <c r="E14" s="144"/>
      <c r="F14" s="144"/>
      <c r="G14" s="167"/>
      <c r="H14" s="163"/>
      <c r="I14" s="146"/>
      <c r="J14" s="147"/>
      <c r="K14" s="147"/>
    </row>
    <row r="15" spans="1:11" ht="15">
      <c r="A15" s="168"/>
      <c r="B15" s="144"/>
      <c r="C15" s="144"/>
      <c r="D15" s="144"/>
      <c r="E15" s="144"/>
      <c r="F15" s="169" t="s">
        <v>166</v>
      </c>
      <c r="G15" s="150"/>
      <c r="H15" s="170">
        <f aca="true" t="shared" si="0" ref="H15:H20">IF(G15="x",1,0)</f>
        <v>0</v>
      </c>
      <c r="I15" s="146">
        <v>1</v>
      </c>
      <c r="J15" s="147"/>
      <c r="K15" s="147"/>
    </row>
    <row r="16" spans="1:11" ht="15">
      <c r="A16" s="168"/>
      <c r="B16" s="144"/>
      <c r="C16" s="144"/>
      <c r="D16" s="144"/>
      <c r="E16" s="144"/>
      <c r="F16" s="169" t="s">
        <v>167</v>
      </c>
      <c r="G16" s="150" t="s">
        <v>164</v>
      </c>
      <c r="H16" s="170">
        <f t="shared" si="0"/>
        <v>1</v>
      </c>
      <c r="I16" s="146">
        <v>2</v>
      </c>
      <c r="J16" s="147"/>
      <c r="K16" s="147"/>
    </row>
    <row r="17" spans="1:11" ht="15">
      <c r="A17" s="168"/>
      <c r="B17" s="144"/>
      <c r="C17" s="144"/>
      <c r="D17" s="144"/>
      <c r="E17" s="144"/>
      <c r="F17" s="169" t="s">
        <v>168</v>
      </c>
      <c r="G17" s="150"/>
      <c r="H17" s="170">
        <f t="shared" si="0"/>
        <v>0</v>
      </c>
      <c r="I17" s="146">
        <v>3</v>
      </c>
      <c r="J17" s="147"/>
      <c r="K17" s="147"/>
    </row>
    <row r="18" spans="1:11" ht="15">
      <c r="A18" s="168"/>
      <c r="B18" s="144"/>
      <c r="C18" s="144"/>
      <c r="D18" s="144"/>
      <c r="E18" s="144"/>
      <c r="F18" s="169" t="s">
        <v>169</v>
      </c>
      <c r="G18" s="150"/>
      <c r="H18" s="170">
        <f t="shared" si="0"/>
        <v>0</v>
      </c>
      <c r="I18" s="146">
        <v>4</v>
      </c>
      <c r="J18" s="147"/>
      <c r="K18" s="147"/>
    </row>
    <row r="19" spans="1:11" ht="15">
      <c r="A19" s="168"/>
      <c r="B19" s="144"/>
      <c r="C19" s="144"/>
      <c r="D19" s="144"/>
      <c r="E19" s="144"/>
      <c r="F19" s="169" t="s">
        <v>170</v>
      </c>
      <c r="G19" s="150"/>
      <c r="H19" s="170">
        <f t="shared" si="0"/>
        <v>0</v>
      </c>
      <c r="I19" s="146">
        <v>5</v>
      </c>
      <c r="J19" s="147"/>
      <c r="K19" s="147"/>
    </row>
    <row r="20" spans="1:11" ht="15">
      <c r="A20" s="168"/>
      <c r="B20" s="367">
        <f>IF(AND(C9="x",G20="x"),"NÃO HÁ DESONERAÇÃO PARA FORNECIMENTO DE MATERIAIS","")</f>
      </c>
      <c r="C20" s="367"/>
      <c r="D20" s="367"/>
      <c r="E20" s="144"/>
      <c r="F20" s="169" t="s">
        <v>171</v>
      </c>
      <c r="G20" s="150"/>
      <c r="H20" s="170">
        <f t="shared" si="0"/>
        <v>0</v>
      </c>
      <c r="I20" s="146">
        <v>6</v>
      </c>
      <c r="J20" s="147"/>
      <c r="K20" s="147"/>
    </row>
    <row r="21" spans="1:11" ht="15.75" thickBot="1">
      <c r="A21" s="157"/>
      <c r="B21" s="368">
        <f>IF(H21&gt;1,"SELECIONE SOMENTE UM TIPO DE SERVIÇO",IF(H21=0,"SELECIONE UM TIPO DE SERVIÇO",""))</f>
      </c>
      <c r="C21" s="368"/>
      <c r="D21" s="195"/>
      <c r="E21" s="195"/>
      <c r="F21" s="171"/>
      <c r="G21" s="172"/>
      <c r="H21" s="173">
        <f>SUM(H15:H20)</f>
        <v>1</v>
      </c>
      <c r="I21" s="146"/>
      <c r="J21" s="147"/>
      <c r="K21" s="147"/>
    </row>
    <row r="22" spans="1:11" ht="14.25" thickBot="1">
      <c r="A22" s="68"/>
      <c r="B22" s="69"/>
      <c r="C22" s="69"/>
      <c r="D22" s="69"/>
      <c r="E22" s="71"/>
      <c r="F22" s="71"/>
      <c r="G22" s="193"/>
      <c r="H22" s="194"/>
      <c r="I22" s="19"/>
      <c r="J22" s="20"/>
      <c r="K22" s="20"/>
    </row>
    <row r="23" spans="1:11" ht="15">
      <c r="A23" s="358" t="s">
        <v>172</v>
      </c>
      <c r="B23" s="359"/>
      <c r="C23" s="190"/>
      <c r="D23" s="190"/>
      <c r="E23" s="360"/>
      <c r="F23" s="360"/>
      <c r="G23" s="25" t="s">
        <v>173</v>
      </c>
      <c r="H23" s="72"/>
      <c r="I23" s="19"/>
      <c r="J23" s="20"/>
      <c r="K23" s="20"/>
    </row>
    <row r="24" spans="1:11" ht="15">
      <c r="A24" s="191"/>
      <c r="B24" s="192"/>
      <c r="C24" s="192"/>
      <c r="D24" s="192"/>
      <c r="E24" s="192"/>
      <c r="F24" s="192"/>
      <c r="G24" s="67"/>
      <c r="H24" s="73"/>
      <c r="I24" s="19"/>
      <c r="J24" s="20" t="s">
        <v>174</v>
      </c>
      <c r="K24" s="20" t="s">
        <v>175</v>
      </c>
    </row>
    <row r="25" spans="1:11" ht="15">
      <c r="A25" s="191"/>
      <c r="B25" s="26" t="s">
        <v>176</v>
      </c>
      <c r="C25" s="27"/>
      <c r="D25" s="27">
        <f>IF(AND(G25&gt;=J25,G25&lt;=K25),"","FORA DO LIMITE")</f>
      </c>
      <c r="E25" s="27"/>
      <c r="F25" s="28" t="s">
        <v>177</v>
      </c>
      <c r="G25" s="29">
        <v>0.04</v>
      </c>
      <c r="H25" s="73"/>
      <c r="I25" s="19"/>
      <c r="J25" s="20">
        <f>VLOOKUP($I$13,'[1]Referências'!A12:D18,2,FALSE)</f>
        <v>0.038</v>
      </c>
      <c r="K25" s="20">
        <f>VLOOKUP($I$13,'[1]Referências'!A12:D18,4,FALSE)</f>
        <v>0.0467</v>
      </c>
    </row>
    <row r="26" spans="1:11" ht="15">
      <c r="A26" s="191"/>
      <c r="B26" s="74"/>
      <c r="C26" s="192"/>
      <c r="D26" s="192"/>
      <c r="E26" s="192"/>
      <c r="F26" s="70"/>
      <c r="G26" s="75"/>
      <c r="H26" s="73"/>
      <c r="I26" s="19"/>
      <c r="J26" s="20"/>
      <c r="K26" s="20"/>
    </row>
    <row r="27" spans="1:11" ht="15">
      <c r="A27" s="191"/>
      <c r="B27" s="26" t="s">
        <v>178</v>
      </c>
      <c r="C27" s="27"/>
      <c r="D27" s="27">
        <f>IF(AND(G27&gt;=J27,G27&lt;=K27),"","FORA DO LIMITE")</f>
      </c>
      <c r="E27" s="27"/>
      <c r="F27" s="28" t="s">
        <v>179</v>
      </c>
      <c r="G27" s="30">
        <v>0.011</v>
      </c>
      <c r="H27" s="76"/>
      <c r="I27" s="19"/>
      <c r="J27" s="20">
        <f>VLOOKUP($I$13,'[1]Referências'!A39:D45,2,FALSE)</f>
        <v>0.0102</v>
      </c>
      <c r="K27" s="20">
        <f>VLOOKUP($I$13,'[1]Referências'!A39:D45,4,FALSE)</f>
        <v>0.0121</v>
      </c>
    </row>
    <row r="28" spans="1:11" ht="15">
      <c r="A28" s="191"/>
      <c r="B28" s="74"/>
      <c r="C28" s="192"/>
      <c r="D28" s="192"/>
      <c r="E28" s="192"/>
      <c r="F28" s="70"/>
      <c r="G28" s="31"/>
      <c r="H28" s="76"/>
      <c r="I28" s="19"/>
      <c r="J28" s="20"/>
      <c r="K28" s="20"/>
    </row>
    <row r="29" spans="1:11" ht="15">
      <c r="A29" s="191"/>
      <c r="B29" s="32" t="s">
        <v>180</v>
      </c>
      <c r="C29" s="33"/>
      <c r="D29" s="33"/>
      <c r="E29" s="33"/>
      <c r="F29" s="34"/>
      <c r="G29" s="35"/>
      <c r="H29" s="77"/>
      <c r="I29" s="19"/>
      <c r="J29" s="20"/>
      <c r="K29" s="20"/>
    </row>
    <row r="30" spans="1:11" ht="15">
      <c r="A30" s="191"/>
      <c r="B30" s="191"/>
      <c r="C30" s="192"/>
      <c r="D30" s="192">
        <f>IF(AND(G30&gt;=J30,G30&lt;=K30),"","FORA DO LIMITE")</f>
      </c>
      <c r="E30" s="192"/>
      <c r="F30" s="70" t="s">
        <v>181</v>
      </c>
      <c r="G30" s="36">
        <v>0.005</v>
      </c>
      <c r="H30" s="78"/>
      <c r="I30" s="19"/>
      <c r="J30" s="20">
        <f>VLOOKUP($I$13,'[1]Referências'!A21:D27,2,FALSE)</f>
        <v>0.0032</v>
      </c>
      <c r="K30" s="20">
        <f>VLOOKUP($I$13,'[1]Referências'!A21:D27,4,FALSE)</f>
        <v>0.0074</v>
      </c>
    </row>
    <row r="31" spans="1:11" ht="15">
      <c r="A31" s="191"/>
      <c r="B31" s="37"/>
      <c r="C31" s="38"/>
      <c r="D31" s="38">
        <f>IF(AND(G31&gt;=J31,G31&lt;=K31),"","FORA DO LIMITE")</f>
      </c>
      <c r="E31" s="38"/>
      <c r="F31" s="39" t="s">
        <v>182</v>
      </c>
      <c r="G31" s="40">
        <v>0.007</v>
      </c>
      <c r="H31" s="73"/>
      <c r="I31" s="19"/>
      <c r="J31" s="20">
        <f>VLOOKUP($I$13,'[1]Referências'!A30:D36,2,FALSE)</f>
        <v>0.005</v>
      </c>
      <c r="K31" s="20">
        <f>VLOOKUP($I$13,'[1]Referências'!A30:D36,4,FALSE)</f>
        <v>0.0097</v>
      </c>
    </row>
    <row r="32" spans="1:11" ht="15">
      <c r="A32" s="191"/>
      <c r="B32" s="192"/>
      <c r="C32" s="192"/>
      <c r="D32" s="192"/>
      <c r="E32" s="192"/>
      <c r="F32" s="70"/>
      <c r="G32" s="31"/>
      <c r="H32" s="78"/>
      <c r="I32" s="19"/>
      <c r="J32" s="20"/>
      <c r="K32" s="20"/>
    </row>
    <row r="33" spans="1:11" ht="15">
      <c r="A33" s="191"/>
      <c r="B33" s="21" t="s">
        <v>183</v>
      </c>
      <c r="C33" s="27"/>
      <c r="D33" s="27">
        <f>IF(AND(G33&gt;=J33,G33&lt;=K33),"","FORA DO LIMITE")</f>
      </c>
      <c r="E33" s="27"/>
      <c r="F33" s="28" t="s">
        <v>184</v>
      </c>
      <c r="G33" s="30">
        <v>0.072</v>
      </c>
      <c r="H33" s="78"/>
      <c r="I33" s="19"/>
      <c r="J33" s="20">
        <f>VLOOKUP($I$13,'[1]Referências'!A48:D54,2,FALSE)</f>
        <v>0.0664</v>
      </c>
      <c r="K33" s="20">
        <f>VLOOKUP($I$13,'[1]Referências'!A48:D54,4,FALSE)</f>
        <v>0.0869</v>
      </c>
    </row>
    <row r="34" spans="1:11" ht="15">
      <c r="A34" s="191"/>
      <c r="B34" s="192"/>
      <c r="C34" s="192"/>
      <c r="D34" s="192"/>
      <c r="E34" s="192"/>
      <c r="F34" s="70"/>
      <c r="G34" s="31"/>
      <c r="H34" s="78"/>
      <c r="I34" s="19"/>
      <c r="J34" s="20"/>
      <c r="K34" s="20"/>
    </row>
    <row r="35" spans="1:11" ht="15">
      <c r="A35" s="191"/>
      <c r="B35" s="32" t="s">
        <v>185</v>
      </c>
      <c r="C35" s="33"/>
      <c r="D35" s="33"/>
      <c r="E35" s="33"/>
      <c r="F35" s="34"/>
      <c r="G35" s="35"/>
      <c r="H35" s="78"/>
      <c r="I35" s="19"/>
      <c r="J35" s="20"/>
      <c r="K35" s="20"/>
    </row>
    <row r="36" spans="1:11" ht="15">
      <c r="A36" s="191"/>
      <c r="B36" s="41"/>
      <c r="C36" s="192"/>
      <c r="D36" s="192"/>
      <c r="E36" s="192"/>
      <c r="F36" s="70">
        <f>IF(AND(C9="X",C9&lt;&gt;C10,I13&lt;&gt;6,F10&lt;&gt;"X"),"INSS =","")</f>
      </c>
      <c r="G36" s="42"/>
      <c r="H36" s="79"/>
      <c r="I36" s="19"/>
      <c r="J36" s="20">
        <v>0</v>
      </c>
      <c r="K36" s="20">
        <v>0.045</v>
      </c>
    </row>
    <row r="37" spans="1:11" ht="15">
      <c r="A37" s="191"/>
      <c r="B37" s="361">
        <f>IF(AND(G37&lt;&gt;"",I13=6),"APAGUE O PERCENTUAL DESTA LINHA","")</f>
      </c>
      <c r="C37" s="362"/>
      <c r="D37" s="192">
        <f>IF(B37="APAGUE O PERCENTUAL DESTA LINHA","",IF(AND(G37&gt;=J37,G37&lt;=K37),"","FORA DO LIMITE"))</f>
      </c>
      <c r="E37" s="192"/>
      <c r="F37" s="70" t="str">
        <f>IF(I13=6,"","ISSQN =")</f>
        <v>ISSQN =</v>
      </c>
      <c r="G37" s="36">
        <v>0.03</v>
      </c>
      <c r="H37" s="79"/>
      <c r="I37" s="19"/>
      <c r="J37" s="20">
        <v>0.012</v>
      </c>
      <c r="K37" s="20">
        <v>0.03</v>
      </c>
    </row>
    <row r="38" spans="1:11" ht="15">
      <c r="A38" s="191"/>
      <c r="B38" s="191"/>
      <c r="C38" s="192"/>
      <c r="D38" s="192">
        <f>IF(AND(G38&gt;=J38,G38&lt;=K38),"","FORA DO LIMITE")</f>
      </c>
      <c r="E38" s="192"/>
      <c r="F38" s="70" t="s">
        <v>186</v>
      </c>
      <c r="G38" s="43">
        <f>J38</f>
        <v>0.0065</v>
      </c>
      <c r="H38" s="79"/>
      <c r="I38" s="19"/>
      <c r="J38" s="20">
        <v>0.0065</v>
      </c>
      <c r="K38" s="20">
        <v>0.0065</v>
      </c>
    </row>
    <row r="39" spans="1:11" ht="15">
      <c r="A39" s="191"/>
      <c r="B39" s="191"/>
      <c r="C39" s="192"/>
      <c r="D39" s="192">
        <f>IF(AND(G39&gt;=J39,G39&lt;=K39),"","FORA DO LIMITE")</f>
      </c>
      <c r="E39" s="192"/>
      <c r="F39" s="70" t="s">
        <v>187</v>
      </c>
      <c r="G39" s="43">
        <f>J39</f>
        <v>0.03</v>
      </c>
      <c r="H39" s="79"/>
      <c r="I39" s="19"/>
      <c r="J39" s="20">
        <v>0.03</v>
      </c>
      <c r="K39" s="20">
        <v>0.03</v>
      </c>
    </row>
    <row r="40" spans="1:11" ht="15">
      <c r="A40" s="191"/>
      <c r="B40" s="37"/>
      <c r="C40" s="38"/>
      <c r="D40" s="38"/>
      <c r="E40" s="38"/>
      <c r="F40" s="39" t="s">
        <v>188</v>
      </c>
      <c r="G40" s="44">
        <f>SUM(G36:G39)</f>
        <v>0.0665</v>
      </c>
      <c r="H40" s="78"/>
      <c r="I40" s="19"/>
      <c r="J40" s="20"/>
      <c r="K40" s="20"/>
    </row>
    <row r="41" spans="1:11" ht="15.75" thickBot="1">
      <c r="A41" s="80"/>
      <c r="B41" s="22"/>
      <c r="C41" s="22"/>
      <c r="D41" s="22"/>
      <c r="E41" s="22"/>
      <c r="F41" s="45"/>
      <c r="G41" s="46"/>
      <c r="H41" s="81"/>
      <c r="I41" s="19"/>
      <c r="J41" s="20"/>
      <c r="K41" s="20"/>
    </row>
    <row r="42" spans="1:11" ht="14.25" thickBot="1">
      <c r="A42" s="82"/>
      <c r="B42" s="71"/>
      <c r="C42" s="71"/>
      <c r="D42" s="71"/>
      <c r="E42" s="71"/>
      <c r="F42" s="47"/>
      <c r="G42" s="48"/>
      <c r="H42" s="83"/>
      <c r="I42" s="19"/>
      <c r="J42" s="20"/>
      <c r="K42" s="20"/>
    </row>
    <row r="43" spans="1:11" ht="15">
      <c r="A43" s="358" t="s">
        <v>189</v>
      </c>
      <c r="B43" s="359"/>
      <c r="C43" s="190"/>
      <c r="D43" s="190"/>
      <c r="E43" s="190"/>
      <c r="F43" s="190"/>
      <c r="G43" s="25"/>
      <c r="H43" s="72"/>
      <c r="I43" s="19"/>
      <c r="J43" s="20" t="s">
        <v>190</v>
      </c>
      <c r="K43" s="20"/>
    </row>
    <row r="44" spans="1:11" ht="15">
      <c r="A44" s="191"/>
      <c r="B44" s="192"/>
      <c r="C44" s="192"/>
      <c r="D44" s="192"/>
      <c r="E44" s="192"/>
      <c r="F44" s="192"/>
      <c r="G44" s="67"/>
      <c r="H44" s="73"/>
      <c r="I44" s="19"/>
      <c r="J44" s="49">
        <v>1</v>
      </c>
      <c r="K44" s="20" t="str">
        <f>IF(OR(B11="SELECIONE UM TIPO DE BDI",B11="SELECIONE SOMENTE UM TIPO DE BDI"),"VER TIPO DE BDI","OK")</f>
        <v>OK</v>
      </c>
    </row>
    <row r="45" spans="1:11" ht="15">
      <c r="A45" s="191"/>
      <c r="B45" s="192"/>
      <c r="C45" s="192"/>
      <c r="D45" s="192"/>
      <c r="E45" s="192"/>
      <c r="F45" s="192"/>
      <c r="G45" s="67"/>
      <c r="H45" s="73"/>
      <c r="I45" s="19"/>
      <c r="J45" s="49">
        <v>2</v>
      </c>
      <c r="K45" s="20" t="str">
        <f>IF(OR(B21="SELECIONE SOMENTE UM TIPO DE SERVIÇO",B21="SELECIONE UM TIPO DE SERVIÇO",B20="NÃO HÁ DESONERAÇÃO PARA FORNECIMENTO DE MATERIAIS"),"VER TIPO DE SERVIÇO","OK")</f>
        <v>OK</v>
      </c>
    </row>
    <row r="46" spans="1:11" ht="15">
      <c r="A46" s="191"/>
      <c r="B46" s="192"/>
      <c r="C46" s="192"/>
      <c r="D46" s="192"/>
      <c r="E46" s="192"/>
      <c r="F46" s="192"/>
      <c r="G46" s="67"/>
      <c r="H46" s="73"/>
      <c r="I46" s="19"/>
      <c r="J46" s="49">
        <v>3</v>
      </c>
      <c r="K46" s="20" t="str">
        <f>IF(OR(B22="SELECIONE SOMENTE UM TIPO DE SERVIÇO",B22="SELECIONE UM TIPO DE SERVIÇO",B21="NÃO HÁ DESONERAÇÃO PARA FORNECIMENTO DE MATERIAIS"),"VER TIPO DE SERVIÇO","OK")</f>
        <v>OK</v>
      </c>
    </row>
    <row r="47" spans="1:11" ht="15">
      <c r="A47" s="191"/>
      <c r="B47" s="192"/>
      <c r="C47" s="192"/>
      <c r="D47" s="192"/>
      <c r="E47" s="192"/>
      <c r="F47" s="192"/>
      <c r="G47" s="67"/>
      <c r="H47" s="73"/>
      <c r="I47" s="19"/>
      <c r="J47" s="49">
        <v>4</v>
      </c>
      <c r="K47" s="20" t="str">
        <f>IF(OR(B23="SELECIONE SOMENTE UM TIPO DE SERVIÇO",B23="SELECIONE UM TIPO DE SERVIÇO",B22="NÃO HÁ DESONERAÇÃO PARA FORNECIMENTO DE MATERIAIS"),"VER TIPO DE SERVIÇO","OK")</f>
        <v>OK</v>
      </c>
    </row>
    <row r="48" spans="1:11" ht="15">
      <c r="A48" s="191"/>
      <c r="B48" s="192"/>
      <c r="C48" s="192"/>
      <c r="D48" s="192"/>
      <c r="E48" s="192"/>
      <c r="F48" s="192"/>
      <c r="G48" s="67"/>
      <c r="H48" s="73"/>
      <c r="I48" s="19"/>
      <c r="J48" s="49"/>
      <c r="K48" s="20"/>
    </row>
    <row r="49" spans="1:11" ht="15">
      <c r="A49" s="191"/>
      <c r="B49" s="192"/>
      <c r="C49" s="192"/>
      <c r="D49" s="192"/>
      <c r="E49" s="192"/>
      <c r="F49" s="192"/>
      <c r="G49" s="67"/>
      <c r="H49" s="73"/>
      <c r="I49" s="19"/>
      <c r="J49" s="20"/>
      <c r="K49" s="20"/>
    </row>
    <row r="50" spans="1:11" ht="15">
      <c r="A50" s="191"/>
      <c r="B50" s="192"/>
      <c r="C50" s="192"/>
      <c r="D50" s="192"/>
      <c r="E50" s="192"/>
      <c r="F50" s="192"/>
      <c r="G50" s="67"/>
      <c r="H50" s="73"/>
      <c r="I50" s="19"/>
      <c r="J50" s="20"/>
      <c r="K50" s="20"/>
    </row>
    <row r="51" spans="1:11" ht="15">
      <c r="A51" s="191" t="s">
        <v>191</v>
      </c>
      <c r="B51" s="66" t="s">
        <v>192</v>
      </c>
      <c r="C51" s="192"/>
      <c r="D51" s="192"/>
      <c r="E51" s="192"/>
      <c r="F51" s="192"/>
      <c r="G51" s="67"/>
      <c r="H51" s="73"/>
      <c r="I51" s="19"/>
      <c r="J51" s="20"/>
      <c r="K51" s="20"/>
    </row>
    <row r="52" spans="1:11" ht="15">
      <c r="A52" s="191" t="s">
        <v>193</v>
      </c>
      <c r="B52" s="66" t="s">
        <v>194</v>
      </c>
      <c r="C52" s="192"/>
      <c r="D52" s="192"/>
      <c r="E52" s="192"/>
      <c r="F52" s="192"/>
      <c r="G52" s="67"/>
      <c r="H52" s="73"/>
      <c r="I52" s="19"/>
      <c r="J52" s="20"/>
      <c r="K52" s="20"/>
    </row>
    <row r="53" spans="1:11" ht="15">
      <c r="A53" s="191" t="s">
        <v>195</v>
      </c>
      <c r="B53" s="66" t="s">
        <v>196</v>
      </c>
      <c r="C53" s="192"/>
      <c r="D53" s="192"/>
      <c r="E53" s="192"/>
      <c r="F53" s="192"/>
      <c r="G53" s="67"/>
      <c r="H53" s="73"/>
      <c r="I53" s="19"/>
      <c r="J53" s="20"/>
      <c r="K53" s="20"/>
    </row>
    <row r="54" spans="1:11" ht="15">
      <c r="A54" s="191" t="s">
        <v>179</v>
      </c>
      <c r="B54" s="66" t="s">
        <v>197</v>
      </c>
      <c r="C54" s="192"/>
      <c r="D54" s="192"/>
      <c r="E54" s="192"/>
      <c r="F54" s="192"/>
      <c r="G54" s="67"/>
      <c r="H54" s="73"/>
      <c r="I54" s="19"/>
      <c r="J54" s="20"/>
      <c r="K54" s="20"/>
    </row>
    <row r="55" spans="1:11" ht="15">
      <c r="A55" s="191" t="s">
        <v>184</v>
      </c>
      <c r="B55" s="66" t="s">
        <v>198</v>
      </c>
      <c r="C55" s="192"/>
      <c r="D55" s="192"/>
      <c r="E55" s="192"/>
      <c r="F55" s="192"/>
      <c r="G55" s="67"/>
      <c r="H55" s="73"/>
      <c r="I55" s="19"/>
      <c r="J55" s="20"/>
      <c r="K55" s="20"/>
    </row>
    <row r="56" spans="1:11" ht="15">
      <c r="A56" s="191" t="s">
        <v>199</v>
      </c>
      <c r="B56" s="66" t="s">
        <v>200</v>
      </c>
      <c r="C56" s="192"/>
      <c r="D56" s="192"/>
      <c r="E56" s="192"/>
      <c r="F56" s="192"/>
      <c r="G56" s="67"/>
      <c r="H56" s="73"/>
      <c r="I56" s="19"/>
      <c r="J56" s="20"/>
      <c r="K56" s="20"/>
    </row>
    <row r="57" spans="1:11" ht="15.75" thickBot="1">
      <c r="A57" s="80"/>
      <c r="B57" s="50"/>
      <c r="C57" s="22"/>
      <c r="D57" s="22"/>
      <c r="E57" s="22"/>
      <c r="F57" s="22"/>
      <c r="G57" s="51"/>
      <c r="H57" s="84"/>
      <c r="I57" s="19"/>
      <c r="J57" s="20"/>
      <c r="K57" s="20"/>
    </row>
    <row r="58" spans="1:11" ht="14.25" thickBot="1">
      <c r="A58" s="82"/>
      <c r="B58" s="85"/>
      <c r="C58" s="71"/>
      <c r="D58" s="71"/>
      <c r="E58" s="71"/>
      <c r="F58" s="71"/>
      <c r="G58" s="193"/>
      <c r="H58" s="194"/>
      <c r="I58" s="19"/>
      <c r="J58" s="20"/>
      <c r="K58" s="20"/>
    </row>
    <row r="59" spans="1:11" ht="15">
      <c r="A59" s="358" t="s">
        <v>201</v>
      </c>
      <c r="B59" s="359"/>
      <c r="C59" s="52"/>
      <c r="D59" s="52"/>
      <c r="E59" s="359" t="s">
        <v>202</v>
      </c>
      <c r="F59" s="359"/>
      <c r="G59" s="25"/>
      <c r="H59" s="72"/>
      <c r="I59" s="53">
        <f>SUM(1+G25,G30,G31)</f>
        <v>1.0519999999999998</v>
      </c>
      <c r="J59" s="20"/>
      <c r="K59" s="20"/>
    </row>
    <row r="60" spans="1:11" ht="15">
      <c r="A60" s="64"/>
      <c r="B60" s="65"/>
      <c r="C60" s="192"/>
      <c r="D60" s="192"/>
      <c r="E60" s="192"/>
      <c r="F60" s="192"/>
      <c r="G60" s="67"/>
      <c r="H60" s="73"/>
      <c r="I60" s="19">
        <f>1+G27</f>
        <v>1.011</v>
      </c>
      <c r="J60" s="20"/>
      <c r="K60" s="20"/>
    </row>
    <row r="61" spans="1:11" ht="15">
      <c r="A61" s="191"/>
      <c r="B61" s="54" t="s">
        <v>203</v>
      </c>
      <c r="C61" s="55">
        <f>IF(C10="X",VLOOKUP(I13,'[1]Referências'!A57:D63,2,FALSE),VLOOKUP(I13,'[1]Referências'!A57:D63,2,FALSE))</f>
        <v>0.196</v>
      </c>
      <c r="D61" s="74">
        <f>IF(AND(C61&gt;I64,C10="X"),"BDI ABAIXO","")</f>
      </c>
      <c r="E61" s="54" t="s">
        <v>203</v>
      </c>
      <c r="F61" s="55">
        <f>IF(C9="X",VLOOKUP(I13,'[1]Referências'!A66:D72,2,FALSE),VLOOKUP(I13,'[1]Referências'!A66:D72,2,FALSE))</f>
        <v>0.256</v>
      </c>
      <c r="G61" s="74">
        <f>IF(AND(F61&gt;I64,C9="X"),"BDI ABAIXO","")</f>
      </c>
      <c r="H61" s="73"/>
      <c r="I61" s="19">
        <f>1+G33</f>
        <v>1.072</v>
      </c>
      <c r="J61" s="20"/>
      <c r="K61" s="20"/>
    </row>
    <row r="62" spans="1:11" ht="15">
      <c r="A62" s="191"/>
      <c r="B62" s="54" t="s">
        <v>204</v>
      </c>
      <c r="C62" s="55">
        <f>IF(C10="X",VLOOKUP(I13,'[1]Referências'!A57:D63,4,FALSE),VLOOKUP(I13,'[1]Referências'!A57:D63,4,FALSE))</f>
        <v>0.2423</v>
      </c>
      <c r="D62" s="74">
        <f>IF(AND(C62&lt;I65,C10="X"),"BDI ACIMA","")</f>
      </c>
      <c r="E62" s="54" t="s">
        <v>204</v>
      </c>
      <c r="F62" s="55">
        <f>IF(C9="X",VLOOKUP(I13,'[1]Referências'!A66:D72,4,FALSE),VLOOKUP(I13,'[1]Referências'!A66:D72,4,FALSE))</f>
        <v>0.3052</v>
      </c>
      <c r="G62" s="74">
        <f>IF(AND(F62&lt;I64,C9="X"),"BDI ACIMA","")</f>
      </c>
      <c r="H62" s="73"/>
      <c r="I62" s="19">
        <f>1-G40</f>
        <v>0.9335</v>
      </c>
      <c r="J62" s="20"/>
      <c r="K62" s="20"/>
    </row>
    <row r="63" spans="1:11" ht="15.75" thickBot="1">
      <c r="A63" s="80"/>
      <c r="B63" s="50"/>
      <c r="C63" s="22"/>
      <c r="D63" s="56"/>
      <c r="E63" s="22"/>
      <c r="F63" s="56"/>
      <c r="G63" s="51"/>
      <c r="H63" s="84"/>
      <c r="I63" s="19">
        <f>I59*I60*I61/I62</f>
        <v>1.2213703095875734</v>
      </c>
      <c r="J63" s="20"/>
      <c r="K63" s="20"/>
    </row>
    <row r="64" spans="1:11" ht="14.25" thickBot="1">
      <c r="A64" s="82"/>
      <c r="B64" s="71"/>
      <c r="C64" s="71"/>
      <c r="D64" s="71"/>
      <c r="E64" s="71"/>
      <c r="F64" s="71"/>
      <c r="G64" s="193"/>
      <c r="H64" s="194"/>
      <c r="I64" s="19">
        <f>ROUND(I63-1,4)</f>
        <v>0.2214</v>
      </c>
      <c r="J64" s="20"/>
      <c r="K64" s="20"/>
    </row>
    <row r="65" spans="1:11" ht="14.25" thickBot="1">
      <c r="A65" s="82"/>
      <c r="B65" s="71"/>
      <c r="C65" s="71"/>
      <c r="D65" s="57"/>
      <c r="E65" s="377" t="s">
        <v>205</v>
      </c>
      <c r="F65" s="378"/>
      <c r="G65" s="58">
        <f>IF(AND(K44="OK",K45="OK",K46="OK",K47="OK"),I64,IF(K44="VER TIPO DE BDI","VER TIPO DE BDI",IF(K45="VER TIPO DE SERVIÇO","VER TIPO DE SERVIÇO",IF(K46="VER PERCENTUAIS","VER PERCENTUAIS",IF(K47="BDI FORA DO LIMITE","BDI FORA DO LIMITE","VÁRIOS ERROS")))))</f>
        <v>0.2214</v>
      </c>
      <c r="H65" s="86">
        <f>IF(AND(M65&gt;=P65,M65&lt;=Q65),"","FORA DO LIMITE")</f>
      </c>
      <c r="I65" s="59">
        <f>G71</f>
        <v>0.2214</v>
      </c>
      <c r="J65" s="20"/>
      <c r="K65" s="20"/>
    </row>
    <row r="66" spans="1:11" ht="13.5">
      <c r="A66" s="82"/>
      <c r="B66" s="71"/>
      <c r="C66" s="71"/>
      <c r="D66" s="71"/>
      <c r="E66" s="69"/>
      <c r="F66" s="69"/>
      <c r="G66" s="60"/>
      <c r="H66" s="87"/>
      <c r="I66" s="61"/>
      <c r="J66" s="20"/>
      <c r="K66" s="20"/>
    </row>
    <row r="67" spans="1:11" ht="15">
      <c r="A67" s="68"/>
      <c r="B67" s="65" t="s">
        <v>206</v>
      </c>
      <c r="C67" s="69"/>
      <c r="D67" s="69"/>
      <c r="E67" s="71"/>
      <c r="F67" s="71"/>
      <c r="G67" s="71"/>
      <c r="H67" s="88"/>
      <c r="I67" s="61"/>
      <c r="J67" s="20"/>
      <c r="K67" s="20"/>
    </row>
    <row r="68" spans="1:11" ht="15">
      <c r="A68" s="89"/>
      <c r="B68" s="90" t="s">
        <v>207</v>
      </c>
      <c r="C68" s="91"/>
      <c r="D68" s="91"/>
      <c r="E68" s="71"/>
      <c r="F68" s="71"/>
      <c r="G68" s="356"/>
      <c r="H68" s="357"/>
      <c r="I68" s="19"/>
      <c r="J68" s="20"/>
      <c r="K68" s="20"/>
    </row>
    <row r="69" spans="1:11" ht="15">
      <c r="A69" s="82"/>
      <c r="B69" s="90" t="s">
        <v>208</v>
      </c>
      <c r="C69" s="92"/>
      <c r="D69" s="71"/>
      <c r="E69" s="71"/>
      <c r="F69" s="71"/>
      <c r="G69" s="363"/>
      <c r="H69" s="364"/>
      <c r="I69" s="19"/>
      <c r="J69" s="20"/>
      <c r="K69" s="20"/>
    </row>
    <row r="70" spans="1:11" ht="15">
      <c r="A70" s="93"/>
      <c r="B70" s="280" t="s">
        <v>209</v>
      </c>
      <c r="C70" s="94"/>
      <c r="D70" s="94"/>
      <c r="E70" s="94"/>
      <c r="F70" s="281"/>
      <c r="G70" s="282"/>
      <c r="H70" s="283"/>
      <c r="I70" s="19"/>
      <c r="J70" s="20"/>
      <c r="K70" s="20"/>
    </row>
    <row r="71" spans="1:11" ht="15">
      <c r="A71" s="93"/>
      <c r="B71" s="94"/>
      <c r="C71" s="94"/>
      <c r="D71" s="94"/>
      <c r="E71" s="94"/>
      <c r="F71" s="37" t="s">
        <v>210</v>
      </c>
      <c r="G71" s="369">
        <f>I64</f>
        <v>0.2214</v>
      </c>
      <c r="H71" s="370"/>
      <c r="I71" s="19"/>
      <c r="J71" s="20"/>
      <c r="K71" s="20"/>
    </row>
    <row r="72" spans="1:11" ht="13.5">
      <c r="A72" s="23"/>
      <c r="B72" s="23"/>
      <c r="C72" s="23"/>
      <c r="D72" s="23"/>
      <c r="E72" s="23"/>
      <c r="F72" s="23"/>
      <c r="G72" s="24"/>
      <c r="H72" s="24"/>
      <c r="I72" s="24"/>
      <c r="J72" s="62"/>
      <c r="K72" s="62"/>
    </row>
  </sheetData>
  <sheetProtection/>
  <mergeCells count="20">
    <mergeCell ref="G71:H71"/>
    <mergeCell ref="A3:H3"/>
    <mergeCell ref="A4:H4"/>
    <mergeCell ref="A5:H5"/>
    <mergeCell ref="A6:H6"/>
    <mergeCell ref="A7:H7"/>
    <mergeCell ref="B11:C11"/>
    <mergeCell ref="E11:G11"/>
    <mergeCell ref="E59:F59"/>
    <mergeCell ref="E65:F65"/>
    <mergeCell ref="G68:H68"/>
    <mergeCell ref="A59:B59"/>
    <mergeCell ref="E23:F23"/>
    <mergeCell ref="B37:C37"/>
    <mergeCell ref="G69:H69"/>
    <mergeCell ref="A13:B13"/>
    <mergeCell ref="B20:D20"/>
    <mergeCell ref="B21:C21"/>
    <mergeCell ref="A23:B23"/>
    <mergeCell ref="A43:B43"/>
  </mergeCells>
  <conditionalFormatting sqref="B21">
    <cfRule type="cellIs" priority="25" dxfId="4" operator="equal">
      <formula>"SELECIONE SOMENTE UM TIPO DE SERVIÇO"</formula>
    </cfRule>
  </conditionalFormatting>
  <conditionalFormatting sqref="D25 D37:D39">
    <cfRule type="cellIs" priority="24" dxfId="4" operator="equal">
      <formula>"FORA DO LIMITE"</formula>
    </cfRule>
  </conditionalFormatting>
  <conditionalFormatting sqref="D27">
    <cfRule type="cellIs" priority="23" dxfId="4" operator="equal">
      <formula>"FORA DO LIMITE"</formula>
    </cfRule>
  </conditionalFormatting>
  <conditionalFormatting sqref="D30">
    <cfRule type="cellIs" priority="22" dxfId="4" operator="equal">
      <formula>"FORA DO LIMITE"</formula>
    </cfRule>
  </conditionalFormatting>
  <conditionalFormatting sqref="D33">
    <cfRule type="cellIs" priority="20" dxfId="4" operator="equal">
      <formula>"FORA DO LIMITE"</formula>
    </cfRule>
  </conditionalFormatting>
  <conditionalFormatting sqref="D31">
    <cfRule type="cellIs" priority="21" dxfId="4" operator="equal">
      <formula>"FORA DO LIMITE"</formula>
    </cfRule>
  </conditionalFormatting>
  <conditionalFormatting sqref="B11">
    <cfRule type="cellIs" priority="19" dxfId="16" operator="equal">
      <formula>"SELECIONE SOMENTE UM TIPO DE BDI"</formula>
    </cfRule>
  </conditionalFormatting>
  <conditionalFormatting sqref="B37:C37">
    <cfRule type="cellIs" priority="18" dxfId="0" operator="equal">
      <formula>"APAGUE O PERCENTUAL DESTA LINHA"</formula>
    </cfRule>
  </conditionalFormatting>
  <conditionalFormatting sqref="G65:H66">
    <cfRule type="cellIs" priority="1" dxfId="0" operator="equal">
      <formula>"VER PERCENTUAIS"</formula>
    </cfRule>
    <cfRule type="cellIs" priority="13" dxfId="0" operator="equal">
      <formula>"VÁRIOS ERROS"</formula>
    </cfRule>
    <cfRule type="cellIs" priority="14" dxfId="0" operator="equal">
      <formula>"BDI FORA DO LIMITE"</formula>
    </cfRule>
    <cfRule type="cellIs" priority="15" dxfId="0" operator="equal">
      <formula>"VER TIPO DE BDI"</formula>
    </cfRule>
    <cfRule type="cellIs" priority="17" dxfId="0" operator="equal">
      <formula>"VER TIPO DE SERVIÇO"</formula>
    </cfRule>
  </conditionalFormatting>
  <conditionalFormatting sqref="C9:C10 G15:G20 G25 G27 G30:G31 G33 G38:G39">
    <cfRule type="cellIs" priority="16" dxfId="7" operator="equal">
      <formula>0</formula>
    </cfRule>
  </conditionalFormatting>
  <conditionalFormatting sqref="E11">
    <cfRule type="cellIs" priority="12" dxfId="4" operator="equal">
      <formula>"SELECIONE SOMENTE UM TIPO DE BDI"</formula>
    </cfRule>
  </conditionalFormatting>
  <conditionalFormatting sqref="E11:G11">
    <cfRule type="cellIs" priority="7" dxfId="0" operator="equal">
      <formula>"SOMENTE HÁ DESONERAÇÃO PARA OBRAS"</formula>
    </cfRule>
    <cfRule type="cellIs" priority="11" dxfId="0" operator="equal">
      <formula>"NÃO HÁ PROJETO PARA FORNECIMENTO"</formula>
    </cfRule>
  </conditionalFormatting>
  <conditionalFormatting sqref="G37">
    <cfRule type="cellIs" priority="10" dxfId="7" operator="equal">
      <formula>0</formula>
    </cfRule>
  </conditionalFormatting>
  <conditionalFormatting sqref="B11:C11 E11:G11">
    <cfRule type="cellIs" priority="9" dxfId="0" operator="equal">
      <formula>"SELECIONE UM TIPO DE BDI"</formula>
    </cfRule>
  </conditionalFormatting>
  <conditionalFormatting sqref="B21:C21">
    <cfRule type="cellIs" priority="8" dxfId="0" operator="equal">
      <formula>"SELECIONE UM TIPO DE SERVIÇO"</formula>
    </cfRule>
  </conditionalFormatting>
  <conditionalFormatting sqref="B20">
    <cfRule type="cellIs" priority="6" dxfId="4" operator="equal">
      <formula>"NÃO HÁ DESONERAÇÃO PARA FORNECIMENTO DE MATERIAIS"</formula>
    </cfRule>
  </conditionalFormatting>
  <conditionalFormatting sqref="D61">
    <cfRule type="cellIs" priority="5" dxfId="0" operator="equal">
      <formula>"BDI ABAIXO"</formula>
    </cfRule>
  </conditionalFormatting>
  <conditionalFormatting sqref="D62">
    <cfRule type="cellIs" priority="4" dxfId="0" operator="equal">
      <formula>"BDI ACIMA"</formula>
    </cfRule>
  </conditionalFormatting>
  <conditionalFormatting sqref="G61">
    <cfRule type="cellIs" priority="3" dxfId="0" operator="equal">
      <formula>"BDI ABAIXO"</formula>
    </cfRule>
  </conditionalFormatting>
  <conditionalFormatting sqref="G62">
    <cfRule type="cellIs" priority="2" dxfId="0" operator="equal">
      <formula>"BDI ACIMA"</formula>
    </cfRule>
  </conditionalFormatting>
  <dataValidations count="3">
    <dataValidation allowBlank="1" promptTitle="Alerta" prompt="Digite somente 'X'" sqref="F9:F10"/>
    <dataValidation type="decimal" allowBlank="1" showInputMessage="1" showErrorMessage="1" sqref="G37:G40 G25:G35">
      <formula1>0</formula1>
      <formula2>100</formula2>
    </dataValidation>
    <dataValidation type="list" allowBlank="1" showInputMessage="1" showErrorMessage="1" promptTitle="Alerta" prompt="Digite somente 'X'" sqref="G15:G20 C9:C10">
      <formula1>"x,X"</formula1>
    </dataValidation>
  </dataValidations>
  <printOptions horizontalCentered="1"/>
  <pageMargins left="0.4724409448818898" right="0.3937007874015748" top="1.25" bottom="0.7874015748031497" header="0" footer="0"/>
  <pageSetup fitToHeight="0" fitToWidth="1" horizontalDpi="600" verticalDpi="600" orientation="portrait" paperSize="9" scale="50" r:id="rId2"/>
  <headerFooter alignWithMargins="0">
    <oddHeader>&amp;C
&amp;G</oddHeader>
  </headerFooter>
  <colBreaks count="1" manualBreakCount="1">
    <brk id="8" max="65535" man="1"/>
  </col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28"/>
  <sheetViews>
    <sheetView view="pageBreakPreview" zoomScale="115" zoomScaleSheetLayoutView="115" workbookViewId="0" topLeftCell="A1">
      <selection activeCell="F5" sqref="F5"/>
    </sheetView>
  </sheetViews>
  <sheetFormatPr defaultColWidth="9.140625" defaultRowHeight="12.75"/>
  <cols>
    <col min="1" max="1" width="54.140625" style="0" customWidth="1"/>
    <col min="2" max="2" width="15.7109375" style="0" customWidth="1"/>
    <col min="3" max="3" width="25.7109375" style="0" customWidth="1"/>
  </cols>
  <sheetData>
    <row r="3" spans="1:4" ht="12.75">
      <c r="A3" s="371" t="str">
        <f>RESUMO!A3</f>
        <v>MUNICÍPIO: CAPITÃO GERVÁSIO OLIVEIRA  - PI</v>
      </c>
      <c r="B3" s="371"/>
      <c r="C3" s="371"/>
      <c r="D3" s="278"/>
    </row>
    <row r="4" spans="1:4" ht="34.5" customHeight="1">
      <c r="A4" s="372" t="str">
        <f>RESUMO!A4</f>
        <v>OBRA: EXECUÇÃO DE PAVIMENTAÇÃO E PARALELEPÍPEDO NO MUNICÍPIO DE CAPITÃO GERVÁSIO OLIVEIRA COM ÁREA TOTAL DE 6.523,80 m²</v>
      </c>
      <c r="B4" s="372"/>
      <c r="C4" s="372"/>
      <c r="D4" s="279"/>
    </row>
    <row r="5" spans="1:4" ht="28.5" customHeight="1">
      <c r="A5" s="372" t="str">
        <f>RESUMO!A5</f>
        <v>BDI: 22,14% - SEM DESONERAÇÃO - BDI DIFERENCIADO: 11,10% - ENCARGOS SOCIAIS: 114,54% HORISTA - 71,62% MENSALISTA</v>
      </c>
      <c r="B5" s="372"/>
      <c r="C5" s="372"/>
      <c r="D5" s="279"/>
    </row>
    <row r="6" spans="1:4" ht="12.75">
      <c r="A6" s="371" t="str">
        <f>RESUMO!A6</f>
        <v>FONTES: SINAPI - 12/2023 - Piauí - ORSE - 12/2023 - Sergipe</v>
      </c>
      <c r="B6" s="371"/>
      <c r="C6" s="371"/>
      <c r="D6" s="278"/>
    </row>
    <row r="7" spans="1:3" ht="15">
      <c r="A7" s="379" t="s">
        <v>277</v>
      </c>
      <c r="B7" s="380"/>
      <c r="C7" s="381"/>
    </row>
    <row r="8" spans="1:10" ht="14.25">
      <c r="A8" s="382" t="s">
        <v>262</v>
      </c>
      <c r="B8" s="383"/>
      <c r="C8" s="384"/>
      <c r="D8" s="131"/>
      <c r="E8" s="131"/>
      <c r="F8" s="131"/>
      <c r="G8" s="131"/>
      <c r="H8" s="131"/>
      <c r="I8" s="131"/>
      <c r="J8" s="131"/>
    </row>
    <row r="9" spans="1:10" ht="15">
      <c r="A9" s="132" t="s">
        <v>263</v>
      </c>
      <c r="B9" s="133"/>
      <c r="C9" s="134">
        <f>C10</f>
        <v>0.037</v>
      </c>
      <c r="D9" s="131"/>
      <c r="E9" s="131"/>
      <c r="F9" s="131"/>
      <c r="G9" s="131"/>
      <c r="H9" s="131"/>
      <c r="I9" s="131"/>
      <c r="J9" s="131"/>
    </row>
    <row r="10" spans="1:10" ht="15">
      <c r="A10" s="135" t="s">
        <v>264</v>
      </c>
      <c r="B10" s="136" t="s">
        <v>42</v>
      </c>
      <c r="C10" s="137">
        <v>0.037</v>
      </c>
      <c r="D10" s="131"/>
      <c r="E10" s="131"/>
      <c r="F10" s="131"/>
      <c r="G10" s="131"/>
      <c r="H10" s="131"/>
      <c r="I10" s="131"/>
      <c r="J10" s="131"/>
    </row>
    <row r="11" spans="1:10" ht="15">
      <c r="A11" s="138"/>
      <c r="B11" s="139"/>
      <c r="C11" s="137"/>
      <c r="D11" s="131"/>
      <c r="E11" s="131"/>
      <c r="F11" s="131"/>
      <c r="G11" s="131"/>
      <c r="H11" s="131"/>
      <c r="I11" s="131"/>
      <c r="J11" s="131"/>
    </row>
    <row r="12" spans="1:10" ht="15">
      <c r="A12" s="138" t="s">
        <v>265</v>
      </c>
      <c r="B12" s="136" t="s">
        <v>266</v>
      </c>
      <c r="C12" s="137">
        <f>SUM(C13:C15)</f>
        <v>0.032100000000000004</v>
      </c>
      <c r="D12" s="131"/>
      <c r="E12" s="131"/>
      <c r="F12" s="131"/>
      <c r="G12" s="131"/>
      <c r="H12" s="131"/>
      <c r="I12" s="131"/>
      <c r="J12" s="131"/>
    </row>
    <row r="13" spans="1:10" ht="15">
      <c r="A13" s="138" t="s">
        <v>267</v>
      </c>
      <c r="B13" s="139"/>
      <c r="C13" s="137">
        <v>0.015</v>
      </c>
      <c r="D13" s="131"/>
      <c r="E13" s="131"/>
      <c r="F13" s="131"/>
      <c r="G13" s="131"/>
      <c r="H13" s="131"/>
      <c r="I13" s="131"/>
      <c r="J13" s="131"/>
    </row>
    <row r="14" spans="1:10" ht="15">
      <c r="A14" s="138" t="s">
        <v>268</v>
      </c>
      <c r="B14" s="139"/>
      <c r="C14" s="137">
        <v>0.0086</v>
      </c>
      <c r="D14" s="131"/>
      <c r="E14" s="131"/>
      <c r="F14" s="131"/>
      <c r="G14" s="131"/>
      <c r="H14" s="131"/>
      <c r="I14" s="131"/>
      <c r="J14" s="131"/>
    </row>
    <row r="15" spans="1:10" ht="15">
      <c r="A15" s="138" t="s">
        <v>269</v>
      </c>
      <c r="B15" s="139"/>
      <c r="C15" s="137">
        <v>0.0085</v>
      </c>
      <c r="D15" s="131"/>
      <c r="E15" s="131"/>
      <c r="F15" s="131"/>
      <c r="G15" s="131"/>
      <c r="H15" s="131"/>
      <c r="I15" s="131"/>
      <c r="J15" s="131"/>
    </row>
    <row r="16" spans="1:10" ht="15">
      <c r="A16" s="138"/>
      <c r="B16" s="139"/>
      <c r="C16" s="137"/>
      <c r="D16" s="131"/>
      <c r="E16" s="131"/>
      <c r="F16" s="131"/>
      <c r="G16" s="131"/>
      <c r="H16" s="131"/>
      <c r="I16" s="131"/>
      <c r="J16" s="131"/>
    </row>
    <row r="17" spans="1:10" ht="15">
      <c r="A17" s="138" t="s">
        <v>270</v>
      </c>
      <c r="B17" s="136" t="s">
        <v>271</v>
      </c>
      <c r="C17" s="137">
        <f>SUM(C18:C21)</f>
        <v>0.0365</v>
      </c>
      <c r="D17" s="131"/>
      <c r="E17" s="131"/>
      <c r="F17" s="131"/>
      <c r="G17" s="131"/>
      <c r="H17" s="131"/>
      <c r="I17" s="131"/>
      <c r="J17" s="131"/>
    </row>
    <row r="18" spans="1:10" ht="15">
      <c r="A18" s="138" t="s">
        <v>272</v>
      </c>
      <c r="B18" s="139"/>
      <c r="C18" s="137">
        <v>0.006500000000000001</v>
      </c>
      <c r="D18" s="131"/>
      <c r="E18" s="131"/>
      <c r="F18" s="131"/>
      <c r="G18" s="131"/>
      <c r="H18" s="131"/>
      <c r="I18" s="131"/>
      <c r="J18" s="131"/>
    </row>
    <row r="19" spans="1:10" ht="15">
      <c r="A19" s="138" t="s">
        <v>273</v>
      </c>
      <c r="B19" s="139"/>
      <c r="C19" s="137">
        <v>0</v>
      </c>
      <c r="D19" s="131"/>
      <c r="E19" s="131"/>
      <c r="F19" s="131"/>
      <c r="G19" s="131"/>
      <c r="H19" s="131"/>
      <c r="I19" s="131"/>
      <c r="J19" s="131"/>
    </row>
    <row r="20" spans="1:10" ht="15">
      <c r="A20" s="138" t="s">
        <v>274</v>
      </c>
      <c r="B20" s="139"/>
      <c r="C20" s="137">
        <v>0.03</v>
      </c>
      <c r="D20" s="131"/>
      <c r="E20" s="131"/>
      <c r="F20" s="131"/>
      <c r="G20" s="131"/>
      <c r="H20" s="131"/>
      <c r="I20" s="131"/>
      <c r="J20" s="131"/>
    </row>
    <row r="21" spans="1:10" ht="30.75">
      <c r="A21" s="140" t="s">
        <v>275</v>
      </c>
      <c r="B21" s="141"/>
      <c r="C21" s="137">
        <v>0</v>
      </c>
      <c r="D21" s="131"/>
      <c r="E21" s="131"/>
      <c r="F21" s="131"/>
      <c r="G21" s="131"/>
      <c r="H21" s="131"/>
      <c r="I21" s="131"/>
      <c r="J21" s="131"/>
    </row>
    <row r="22" spans="1:3" ht="15">
      <c r="A22" s="138"/>
      <c r="B22" s="139"/>
      <c r="C22" s="137"/>
    </row>
    <row r="23" spans="1:3" ht="15">
      <c r="A23" s="138"/>
      <c r="B23" s="138"/>
      <c r="C23" s="182">
        <f>((((1+C13+C14)*(1+C15)*(1+C9))/(1-C17))-1)</f>
        <v>0.11104901110534482</v>
      </c>
    </row>
    <row r="24" spans="1:3" ht="15">
      <c r="A24" s="385" t="s">
        <v>276</v>
      </c>
      <c r="B24" s="386"/>
      <c r="C24" s="387"/>
    </row>
    <row r="25" spans="1:3" ht="12.75">
      <c r="A25" s="108"/>
      <c r="B25" s="109"/>
      <c r="C25" s="110"/>
    </row>
    <row r="26" spans="1:3" ht="12.75">
      <c r="A26" s="111"/>
      <c r="C26" s="112"/>
    </row>
    <row r="27" spans="1:3" ht="12.75">
      <c r="A27" s="111"/>
      <c r="C27" s="112"/>
    </row>
    <row r="28" spans="1:3" ht="12.75">
      <c r="A28" s="113"/>
      <c r="B28" s="114"/>
      <c r="C28" s="115"/>
    </row>
  </sheetData>
  <sheetProtection/>
  <mergeCells count="7">
    <mergeCell ref="A6:C6"/>
    <mergeCell ref="A7:C7"/>
    <mergeCell ref="A8:C8"/>
    <mergeCell ref="A24:C24"/>
    <mergeCell ref="A3:C3"/>
    <mergeCell ref="A4:C4"/>
    <mergeCell ref="A5:C5"/>
  </mergeCells>
  <printOptions horizontalCentered="1"/>
  <pageMargins left="0.4724409448818898" right="0.3937007874015748" top="2.375" bottom="0.7874015748031497" header="0" footer="0"/>
  <pageSetup fitToHeight="0" fitToWidth="1" horizontalDpi="600" verticalDpi="600" orientation="portrait" paperSize="9" r:id="rId2"/>
  <headerFooter alignWithMargins="0">
    <oddHeader>&amp;C
&amp;G</oddHead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47"/>
  <sheetViews>
    <sheetView view="pageBreakPreview" zoomScaleNormal="75" zoomScaleSheetLayoutView="100" workbookViewId="0" topLeftCell="A1">
      <selection activeCell="A7" sqref="A7:D7"/>
    </sheetView>
  </sheetViews>
  <sheetFormatPr defaultColWidth="9.140625" defaultRowHeight="12.75"/>
  <cols>
    <col min="1" max="1" width="9.7109375" style="1" customWidth="1"/>
    <col min="2" max="2" width="79.28125" style="1" customWidth="1"/>
    <col min="3" max="3" width="17.140625" style="1" customWidth="1"/>
    <col min="4" max="4" width="18.140625" style="1" customWidth="1"/>
    <col min="5" max="16384" width="9.140625" style="1" customWidth="1"/>
  </cols>
  <sheetData>
    <row r="3" spans="1:4" ht="12.75">
      <c r="A3" s="371" t="str">
        <f>RESUMO!A3</f>
        <v>MUNICÍPIO: CAPITÃO GERVÁSIO OLIVEIRA  - PI</v>
      </c>
      <c r="B3" s="371"/>
      <c r="C3" s="371"/>
      <c r="D3" s="371"/>
    </row>
    <row r="4" spans="1:4" ht="34.5" customHeight="1">
      <c r="A4" s="391" t="str">
        <f>RESUMO!A4</f>
        <v>OBRA: EXECUÇÃO DE PAVIMENTAÇÃO E PARALELEPÍPEDO NO MUNICÍPIO DE CAPITÃO GERVÁSIO OLIVEIRA COM ÁREA TOTAL DE 6.523,80 m²</v>
      </c>
      <c r="B4" s="392"/>
      <c r="C4" s="392"/>
      <c r="D4" s="393"/>
    </row>
    <row r="5" spans="1:4" ht="12.75">
      <c r="A5" s="372" t="str">
        <f>RESUMO!A5</f>
        <v>BDI: 22,14% - SEM DESONERAÇÃO - BDI DIFERENCIADO: 11,10% - ENCARGOS SOCIAIS: 114,54% HORISTA - 71,62% MENSALISTA</v>
      </c>
      <c r="B5" s="371"/>
      <c r="C5" s="371"/>
      <c r="D5" s="371"/>
    </row>
    <row r="6" spans="1:4" ht="12.75">
      <c r="A6" s="371" t="str">
        <f>RESUMO!A6</f>
        <v>FONTES: SINAPI - 12/2023 - Piauí - ORSE - 12/2023 - Sergipe</v>
      </c>
      <c r="B6" s="371"/>
      <c r="C6" s="371"/>
      <c r="D6" s="371"/>
    </row>
    <row r="7" spans="1:4" ht="13.5">
      <c r="A7" s="394" t="s">
        <v>211</v>
      </c>
      <c r="B7" s="394"/>
      <c r="C7" s="394"/>
      <c r="D7" s="394"/>
    </row>
    <row r="8" spans="1:11" ht="12.75">
      <c r="A8" s="116" t="s">
        <v>4</v>
      </c>
      <c r="B8" s="116" t="s">
        <v>5</v>
      </c>
      <c r="C8" s="117" t="s">
        <v>6</v>
      </c>
      <c r="D8" s="117" t="s">
        <v>7</v>
      </c>
      <c r="E8" s="118"/>
      <c r="F8" s="118"/>
      <c r="G8" s="118"/>
      <c r="H8" s="118"/>
      <c r="I8" s="118"/>
      <c r="J8" s="118"/>
      <c r="K8" s="118"/>
    </row>
    <row r="9" spans="1:11" ht="12.75">
      <c r="A9" s="388" t="s">
        <v>8</v>
      </c>
      <c r="B9" s="389"/>
      <c r="C9" s="389"/>
      <c r="D9" s="390"/>
      <c r="E9" s="119"/>
      <c r="F9" s="119"/>
      <c r="G9" s="119"/>
      <c r="H9" s="119"/>
      <c r="I9" s="119"/>
      <c r="J9" s="119"/>
      <c r="K9" s="119"/>
    </row>
    <row r="10" spans="1:11" ht="12.75">
      <c r="A10" s="120" t="s">
        <v>9</v>
      </c>
      <c r="B10" s="121" t="s">
        <v>10</v>
      </c>
      <c r="C10" s="122">
        <v>0.2</v>
      </c>
      <c r="D10" s="122">
        <v>0.2</v>
      </c>
      <c r="E10" s="119"/>
      <c r="F10" s="119"/>
      <c r="G10" s="119"/>
      <c r="H10" s="119"/>
      <c r="I10" s="119"/>
      <c r="J10" s="119"/>
      <c r="K10" s="119"/>
    </row>
    <row r="11" spans="1:11" ht="12.75">
      <c r="A11" s="123" t="s">
        <v>11</v>
      </c>
      <c r="B11" s="124" t="s">
        <v>12</v>
      </c>
      <c r="C11" s="125">
        <v>0.015</v>
      </c>
      <c r="D11" s="125">
        <v>0.015</v>
      </c>
      <c r="E11" s="119"/>
      <c r="F11" s="119"/>
      <c r="G11" s="119"/>
      <c r="H11" s="119"/>
      <c r="I11" s="119"/>
      <c r="J11" s="119"/>
      <c r="K11" s="119"/>
    </row>
    <row r="12" spans="1:11" ht="12.75">
      <c r="A12" s="126" t="s">
        <v>13</v>
      </c>
      <c r="B12" s="124" t="s">
        <v>14</v>
      </c>
      <c r="C12" s="125">
        <v>0.01</v>
      </c>
      <c r="D12" s="125">
        <v>0.01</v>
      </c>
      <c r="E12" s="119"/>
      <c r="F12" s="119"/>
      <c r="G12" s="119"/>
      <c r="H12" s="119"/>
      <c r="I12" s="119"/>
      <c r="J12" s="119"/>
      <c r="K12" s="119"/>
    </row>
    <row r="13" spans="1:11" ht="12.75">
      <c r="A13" s="123" t="s">
        <v>15</v>
      </c>
      <c r="B13" s="124" t="s">
        <v>16</v>
      </c>
      <c r="C13" s="125">
        <v>0.002</v>
      </c>
      <c r="D13" s="125">
        <v>0.002</v>
      </c>
      <c r="E13" s="119"/>
      <c r="F13" s="119"/>
      <c r="G13" s="119"/>
      <c r="H13" s="119"/>
      <c r="I13" s="119"/>
      <c r="J13" s="119"/>
      <c r="K13" s="119"/>
    </row>
    <row r="14" spans="1:11" ht="12.75">
      <c r="A14" s="126" t="s">
        <v>17</v>
      </c>
      <c r="B14" s="124" t="s">
        <v>18</v>
      </c>
      <c r="C14" s="125">
        <v>0.006</v>
      </c>
      <c r="D14" s="125">
        <v>0.006</v>
      </c>
      <c r="E14" s="119"/>
      <c r="F14" s="119"/>
      <c r="G14" s="119"/>
      <c r="H14" s="119"/>
      <c r="I14" s="119"/>
      <c r="J14" s="119"/>
      <c r="K14" s="119"/>
    </row>
    <row r="15" spans="1:11" ht="12.75">
      <c r="A15" s="123" t="s">
        <v>19</v>
      </c>
      <c r="B15" s="124" t="s">
        <v>20</v>
      </c>
      <c r="C15" s="125">
        <v>0.025</v>
      </c>
      <c r="D15" s="125">
        <v>0.025</v>
      </c>
      <c r="E15" s="119"/>
      <c r="F15" s="119"/>
      <c r="G15" s="119"/>
      <c r="H15" s="119"/>
      <c r="I15" s="119"/>
      <c r="J15" s="119"/>
      <c r="K15" s="119"/>
    </row>
    <row r="16" spans="1:11" ht="12.75">
      <c r="A16" s="126" t="s">
        <v>21</v>
      </c>
      <c r="B16" s="124" t="s">
        <v>22</v>
      </c>
      <c r="C16" s="125">
        <v>0.03</v>
      </c>
      <c r="D16" s="125">
        <v>0.03</v>
      </c>
      <c r="E16" s="119"/>
      <c r="F16" s="119"/>
      <c r="G16" s="119"/>
      <c r="H16" s="119"/>
      <c r="I16" s="119"/>
      <c r="J16" s="119"/>
      <c r="K16" s="119"/>
    </row>
    <row r="17" spans="1:11" ht="12.75">
      <c r="A17" s="123" t="s">
        <v>23</v>
      </c>
      <c r="B17" s="124" t="s">
        <v>24</v>
      </c>
      <c r="C17" s="125">
        <v>0.08</v>
      </c>
      <c r="D17" s="125">
        <v>0.08</v>
      </c>
      <c r="E17" s="119"/>
      <c r="F17" s="119"/>
      <c r="G17" s="119"/>
      <c r="H17" s="119"/>
      <c r="I17" s="119"/>
      <c r="J17" s="119"/>
      <c r="K17" s="119"/>
    </row>
    <row r="18" spans="1:11" ht="12.75">
      <c r="A18" s="123" t="s">
        <v>25</v>
      </c>
      <c r="B18" s="124" t="s">
        <v>26</v>
      </c>
      <c r="C18" s="125">
        <v>0</v>
      </c>
      <c r="D18" s="125">
        <v>0</v>
      </c>
      <c r="E18" s="119"/>
      <c r="F18" s="119"/>
      <c r="G18" s="119"/>
      <c r="H18" s="119"/>
      <c r="I18" s="119"/>
      <c r="J18" s="119"/>
      <c r="K18" s="119"/>
    </row>
    <row r="19" spans="1:11" ht="12.75">
      <c r="A19" s="127" t="s">
        <v>27</v>
      </c>
      <c r="B19" s="128" t="s">
        <v>28</v>
      </c>
      <c r="C19" s="129">
        <f>SUM(C10:C18)</f>
        <v>0.36800000000000005</v>
      </c>
      <c r="D19" s="130">
        <f>SUM(D10:D18)</f>
        <v>0.36800000000000005</v>
      </c>
      <c r="E19" s="119"/>
      <c r="F19" s="119"/>
      <c r="G19" s="119"/>
      <c r="H19" s="119"/>
      <c r="I19" s="119"/>
      <c r="J19" s="119"/>
      <c r="K19" s="119"/>
    </row>
    <row r="20" spans="1:11" ht="12.75">
      <c r="A20" s="396" t="s">
        <v>29</v>
      </c>
      <c r="B20" s="397"/>
      <c r="C20" s="397"/>
      <c r="D20" s="398"/>
      <c r="E20" s="119"/>
      <c r="F20" s="119"/>
      <c r="G20" s="119"/>
      <c r="H20" s="119"/>
      <c r="I20" s="119"/>
      <c r="J20" s="119"/>
      <c r="K20" s="119"/>
    </row>
    <row r="21" spans="1:11" ht="12.75">
      <c r="A21" s="126" t="s">
        <v>30</v>
      </c>
      <c r="B21" s="124" t="s">
        <v>31</v>
      </c>
      <c r="C21" s="122">
        <v>0.1782</v>
      </c>
      <c r="D21" s="122">
        <v>0</v>
      </c>
      <c r="E21" s="119"/>
      <c r="F21" s="119"/>
      <c r="G21" s="119"/>
      <c r="H21" s="119"/>
      <c r="I21" s="119"/>
      <c r="J21" s="119"/>
      <c r="K21" s="119"/>
    </row>
    <row r="22" spans="1:4" ht="12.75">
      <c r="A22" s="3" t="s">
        <v>32</v>
      </c>
      <c r="B22" s="15" t="s">
        <v>33</v>
      </c>
      <c r="C22" s="13">
        <v>0.0395</v>
      </c>
      <c r="D22" s="13">
        <v>0</v>
      </c>
    </row>
    <row r="23" spans="1:4" ht="12.75">
      <c r="A23" s="3" t="s">
        <v>34</v>
      </c>
      <c r="B23" s="15" t="s">
        <v>36</v>
      </c>
      <c r="C23" s="13">
        <v>0.0085</v>
      </c>
      <c r="D23" s="13">
        <v>0.0064</v>
      </c>
    </row>
    <row r="24" spans="1:4" ht="12.75">
      <c r="A24" s="3" t="s">
        <v>35</v>
      </c>
      <c r="B24" s="15" t="s">
        <v>38</v>
      </c>
      <c r="C24" s="13">
        <v>0.1109</v>
      </c>
      <c r="D24" s="13">
        <v>0.0833</v>
      </c>
    </row>
    <row r="25" spans="1:4" ht="12.75">
      <c r="A25" s="3" t="s">
        <v>37</v>
      </c>
      <c r="B25" s="15" t="s">
        <v>40</v>
      </c>
      <c r="C25" s="13">
        <v>0.0006</v>
      </c>
      <c r="D25" s="13">
        <v>0.0004</v>
      </c>
    </row>
    <row r="26" spans="1:4" ht="12.75">
      <c r="A26" s="3" t="s">
        <v>39</v>
      </c>
      <c r="B26" s="15" t="s">
        <v>57</v>
      </c>
      <c r="C26" s="13">
        <v>0.0074</v>
      </c>
      <c r="D26" s="13">
        <v>0.0056</v>
      </c>
    </row>
    <row r="27" spans="1:4" ht="12.75">
      <c r="A27" s="3" t="s">
        <v>41</v>
      </c>
      <c r="B27" s="15" t="s">
        <v>58</v>
      </c>
      <c r="C27" s="13">
        <v>0.0118</v>
      </c>
      <c r="D27" s="13">
        <v>0</v>
      </c>
    </row>
    <row r="28" spans="1:4" ht="12.75">
      <c r="A28" s="3" t="s">
        <v>54</v>
      </c>
      <c r="B28" s="15" t="s">
        <v>59</v>
      </c>
      <c r="C28" s="13">
        <v>0.001</v>
      </c>
      <c r="D28" s="13">
        <v>0.0008</v>
      </c>
    </row>
    <row r="29" spans="1:4" ht="12.75">
      <c r="A29" s="3" t="s">
        <v>55</v>
      </c>
      <c r="B29" s="15" t="s">
        <v>60</v>
      </c>
      <c r="C29" s="13">
        <v>0.1376</v>
      </c>
      <c r="D29" s="13">
        <v>0.1034</v>
      </c>
    </row>
    <row r="30" spans="1:4" ht="12.75">
      <c r="A30" s="3" t="s">
        <v>56</v>
      </c>
      <c r="B30" s="15" t="s">
        <v>61</v>
      </c>
      <c r="C30" s="13">
        <v>0.0004</v>
      </c>
      <c r="D30" s="13">
        <v>0.0003</v>
      </c>
    </row>
    <row r="31" spans="1:4" ht="12.75">
      <c r="A31" s="4" t="s">
        <v>42</v>
      </c>
      <c r="B31" s="5" t="s">
        <v>43</v>
      </c>
      <c r="C31" s="6">
        <f>SUM(C21:C30)</f>
        <v>0.4959</v>
      </c>
      <c r="D31" s="95">
        <f>SUM(D21:D30)</f>
        <v>0.2002</v>
      </c>
    </row>
    <row r="32" spans="1:4" ht="12.75">
      <c r="A32" s="399" t="s">
        <v>44</v>
      </c>
      <c r="B32" s="400"/>
      <c r="C32" s="400"/>
      <c r="D32" s="401"/>
    </row>
    <row r="33" spans="1:4" ht="12.75">
      <c r="A33" s="7" t="s">
        <v>45</v>
      </c>
      <c r="B33" s="16" t="s">
        <v>64</v>
      </c>
      <c r="C33" s="14">
        <v>0.0536</v>
      </c>
      <c r="D33" s="14">
        <v>0.0403</v>
      </c>
    </row>
    <row r="34" spans="1:4" ht="12.75">
      <c r="A34" s="7" t="s">
        <v>47</v>
      </c>
      <c r="B34" s="16" t="s">
        <v>65</v>
      </c>
      <c r="C34" s="14">
        <v>0.0013</v>
      </c>
      <c r="D34" s="14">
        <v>0.0009</v>
      </c>
    </row>
    <row r="35" spans="1:4" ht="12.75">
      <c r="A35" s="7" t="s">
        <v>62</v>
      </c>
      <c r="B35" s="16" t="s">
        <v>66</v>
      </c>
      <c r="C35" s="14">
        <v>0.0096</v>
      </c>
      <c r="D35" s="14">
        <v>0.0072</v>
      </c>
    </row>
    <row r="36" spans="1:4" ht="12.75">
      <c r="A36" s="7" t="s">
        <v>63</v>
      </c>
      <c r="B36" s="16" t="s">
        <v>46</v>
      </c>
      <c r="C36" s="14">
        <v>0.0252</v>
      </c>
      <c r="D36" s="14">
        <v>0.0189</v>
      </c>
    </row>
    <row r="37" spans="1:4" ht="12.75">
      <c r="A37" s="7" t="s">
        <v>67</v>
      </c>
      <c r="B37" s="16" t="s">
        <v>68</v>
      </c>
      <c r="C37" s="14">
        <v>0.0045</v>
      </c>
      <c r="D37" s="14">
        <v>0.0034</v>
      </c>
    </row>
    <row r="38" spans="1:4" ht="12.75">
      <c r="A38" s="4" t="s">
        <v>48</v>
      </c>
      <c r="B38" s="5" t="s">
        <v>69</v>
      </c>
      <c r="C38" s="6">
        <f>SUM(C33:C37)</f>
        <v>0.0942</v>
      </c>
      <c r="D38" s="95">
        <f>SUM(D33:D37)</f>
        <v>0.0707</v>
      </c>
    </row>
    <row r="39" spans="1:4" ht="12.75">
      <c r="A39" s="399" t="s">
        <v>49</v>
      </c>
      <c r="B39" s="400"/>
      <c r="C39" s="400"/>
      <c r="D39" s="401"/>
    </row>
    <row r="40" spans="1:4" ht="12.75">
      <c r="A40" s="7" t="s">
        <v>50</v>
      </c>
      <c r="B40" s="16" t="s">
        <v>70</v>
      </c>
      <c r="C40" s="14">
        <v>0.1825</v>
      </c>
      <c r="D40" s="14">
        <v>0.0737</v>
      </c>
    </row>
    <row r="41" spans="1:4" ht="25.5" customHeight="1">
      <c r="A41" s="2" t="s">
        <v>71</v>
      </c>
      <c r="B41" s="17" t="s">
        <v>72</v>
      </c>
      <c r="C41" s="196">
        <v>0.0048</v>
      </c>
      <c r="D41" s="197">
        <v>0.0036</v>
      </c>
    </row>
    <row r="42" spans="1:4" ht="12.75">
      <c r="A42" s="8" t="s">
        <v>51</v>
      </c>
      <c r="B42" s="5" t="s">
        <v>73</v>
      </c>
      <c r="C42" s="6">
        <f>SUM(C40:C41)</f>
        <v>0.1873</v>
      </c>
      <c r="D42" s="95">
        <f>SUM(D40:D41)</f>
        <v>0.07730000000000001</v>
      </c>
    </row>
    <row r="43" spans="1:4" ht="12.75">
      <c r="A43" s="396" t="s">
        <v>77</v>
      </c>
      <c r="B43" s="398"/>
      <c r="C43" s="9">
        <f>C42+C38+C31+C19</f>
        <v>1.1454</v>
      </c>
      <c r="D43" s="9">
        <f>D42+D38+D31+D19</f>
        <v>0.7162000000000001</v>
      </c>
    </row>
    <row r="44" spans="1:4" ht="12.75">
      <c r="A44" s="12" t="s">
        <v>78</v>
      </c>
      <c r="B44" s="10"/>
      <c r="C44" s="10"/>
      <c r="D44" s="11"/>
    </row>
    <row r="47" spans="1:4" ht="12.75">
      <c r="A47" s="395"/>
      <c r="B47" s="395"/>
      <c r="C47" s="395"/>
      <c r="D47" s="395"/>
    </row>
  </sheetData>
  <sheetProtection/>
  <mergeCells count="11">
    <mergeCell ref="A47:D47"/>
    <mergeCell ref="A20:D20"/>
    <mergeCell ref="A32:D32"/>
    <mergeCell ref="A39:D39"/>
    <mergeCell ref="A43:B43"/>
    <mergeCell ref="A9:D9"/>
    <mergeCell ref="A3:D3"/>
    <mergeCell ref="A4:D4"/>
    <mergeCell ref="A5:D5"/>
    <mergeCell ref="A6:D6"/>
    <mergeCell ref="A7:D7"/>
  </mergeCells>
  <printOptions horizontalCentered="1"/>
  <pageMargins left="0.4724409448818898" right="0.3937007874015748" top="1.8207291666666667" bottom="0.7874015748031497" header="0" footer="0"/>
  <pageSetup fitToHeight="0" fitToWidth="1" horizontalDpi="600" verticalDpi="600" orientation="portrait" paperSize="9" scale="77" r:id="rId2"/>
  <headerFooter alignWithMargins="0"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Joao Gabriel Baptista</dc:creator>
  <cp:keywords/>
  <dc:description/>
  <cp:lastModifiedBy>Bruno</cp:lastModifiedBy>
  <cp:lastPrinted>2024-04-02T14:10:30Z</cp:lastPrinted>
  <dcterms:created xsi:type="dcterms:W3CDTF">2002-09-14T11:13:34Z</dcterms:created>
  <dcterms:modified xsi:type="dcterms:W3CDTF">2024-04-02T14:13:56Z</dcterms:modified>
  <cp:category/>
  <cp:version/>
  <cp:contentType/>
  <cp:contentStatus/>
</cp:coreProperties>
</file>