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B9C482EA-3C08-47D2-BDFE-F08410528284}" xr6:coauthVersionLast="47" xr6:coauthVersionMax="47" xr10:uidLastSave="{00000000-0000-0000-0000-000000000000}"/>
  <bookViews>
    <workbookView xWindow="-120" yWindow="-120" windowWidth="20730" windowHeight="11040" firstSheet="9" activeTab="12" xr2:uid="{C1D845B8-B9D6-41EE-A7A5-7F3D4E80039D}"/>
  </bookViews>
  <sheets>
    <sheet name="GERAL " sheetId="1" r:id="rId1"/>
    <sheet name="GERAL  (2)" sheetId="27" state="hidden" r:id="rId2"/>
    <sheet name="QUADRO RESUMO RUAS" sheetId="36" state="hidden" r:id="rId3"/>
    <sheet name="RESUMO SD " sheetId="2" r:id="rId4"/>
    <sheet name="CRONOGRAMA SD" sheetId="7" r:id="rId5"/>
    <sheet name="ORÇAMENTO SD" sheetId="6" r:id="rId6"/>
    <sheet name="COMPOSIÇÕES UNITÁRIAS SD" sheetId="9" r:id="rId7"/>
    <sheet name="BDI SD" sheetId="3" r:id="rId8"/>
    <sheet name="ENCARGOS" sheetId="4" r:id="rId9"/>
    <sheet name="RESUMO CD" sheetId="37" r:id="rId10"/>
    <sheet name="CRONOGRAMA CD" sheetId="38" r:id="rId11"/>
    <sheet name="ORÇAMENTO CD" sheetId="39" r:id="rId12"/>
    <sheet name="COMPOSIÇÕES UNITÁRIAS CD" sheetId="34" r:id="rId13"/>
    <sheet name="Memoria de Calculo " sheetId="16" r:id="rId14"/>
    <sheet name="BDI CD" sheetId="5" r:id="rId15"/>
    <sheet name="QCI " sheetId="1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hidden="1">#REF!</definedName>
    <definedName name="_Key1" hidden="1">'[3]1.6'!$A$11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_Sort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12">'COMPOSIÇÕES UNITÁRIAS CD'!$A$1:$G$82</definedName>
    <definedName name="_xlnm.Print_Area" localSheetId="6">'COMPOSIÇÕES UNITÁRIAS SD'!$A$1:$G$82</definedName>
    <definedName name="_xlnm.Print_Area" localSheetId="10">'CRONOGRAMA CD'!$A$1:$I$55</definedName>
    <definedName name="_xlnm.Print_Area" localSheetId="4">'CRONOGRAMA SD'!$A$1:$I$55</definedName>
    <definedName name="_xlnm.Print_Area" localSheetId="0">'GERAL '!$A$1:$H$37</definedName>
    <definedName name="_xlnm.Print_Area" localSheetId="1">'GERAL  (2)'!$A$1:$I$12</definedName>
    <definedName name="_xlnm.Print_Area" localSheetId="13">'Memoria de Calculo '!$A$1:$E$658</definedName>
    <definedName name="_xlnm.Print_Area" localSheetId="15">'QCI '!$A$1:$D$33</definedName>
    <definedName name="_xlnm.Print_Area" localSheetId="2">'QUADRO RESUMO RUAS'!$A$1:$K$12</definedName>
    <definedName name="_xlnm.Print_Area" localSheetId="9">'RESUMO CD'!$A$1:$F$28</definedName>
    <definedName name="_xlnm.Print_Area" localSheetId="3">'RESUMO SD '!$A$1:$F$28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hidden="1">#REF!</definedName>
    <definedName name="Bloco2" hidden="1">#REF!</definedName>
    <definedName name="cadeira" hidden="1">{#N/A,#N/A,TRUE,"Serviços"}</definedName>
    <definedName name="CadIns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as_1" hidden="1">MAX(LEN(#REF!))</definedName>
    <definedName name="Cliente" hidden="1">""</definedName>
    <definedName name="Cls" hidden="1">#N/A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hidden="1">COUNTIF(#REF!,"&lt;&gt;0")+3</definedName>
    <definedName name="MO" hidden="1">#REF!</definedName>
    <definedName name="Mob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hidden="1">#REF!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imbursement">"Reembolso"</definedName>
    <definedName name="REL" hidden="1">{#N/A,#N/A,TRUE,"Serviços"}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D27" i="1"/>
  <c r="D26" i="1"/>
  <c r="C27" i="1"/>
  <c r="D32" i="1"/>
  <c r="D31" i="1"/>
  <c r="C26" i="1"/>
  <c r="C26" i="15"/>
  <c r="C24" i="15"/>
  <c r="C21" i="15"/>
  <c r="C17" i="15"/>
  <c r="C15" i="15"/>
  <c r="C11" i="15"/>
  <c r="G13" i="6"/>
  <c r="G12" i="6"/>
  <c r="G11" i="6"/>
  <c r="D42" i="7"/>
  <c r="I42" i="7" s="1"/>
  <c r="D39" i="7"/>
  <c r="I39" i="7" s="1"/>
  <c r="D36" i="7"/>
  <c r="I36" i="7" s="1"/>
  <c r="D33" i="7"/>
  <c r="D30" i="7"/>
  <c r="H30" i="7" s="1"/>
  <c r="D27" i="7"/>
  <c r="G27" i="7" s="1"/>
  <c r="D24" i="7"/>
  <c r="D21" i="7"/>
  <c r="D18" i="7"/>
  <c r="D15" i="7"/>
  <c r="H39" i="7"/>
  <c r="H33" i="7"/>
  <c r="I30" i="7"/>
  <c r="G24" i="7"/>
  <c r="G21" i="7"/>
  <c r="F15" i="7"/>
  <c r="E15" i="7"/>
  <c r="D45" i="38"/>
  <c r="I36" i="38"/>
  <c r="H33" i="38"/>
  <c r="H30" i="38"/>
  <c r="D42" i="38"/>
  <c r="D39" i="38"/>
  <c r="H39" i="38" s="1"/>
  <c r="D36" i="38"/>
  <c r="D33" i="38"/>
  <c r="D30" i="38"/>
  <c r="D27" i="38"/>
  <c r="D24" i="38"/>
  <c r="D21" i="38"/>
  <c r="D18" i="38"/>
  <c r="D15" i="38"/>
  <c r="B42" i="38"/>
  <c r="B39" i="38"/>
  <c r="B36" i="38"/>
  <c r="B33" i="38"/>
  <c r="B30" i="38"/>
  <c r="B27" i="38"/>
  <c r="B24" i="38"/>
  <c r="B21" i="38"/>
  <c r="B18" i="38"/>
  <c r="B15" i="38"/>
  <c r="C6" i="1"/>
  <c r="G238" i="39"/>
  <c r="G235" i="39"/>
  <c r="G232" i="39"/>
  <c r="G231" i="39"/>
  <c r="G228" i="39"/>
  <c r="G227" i="39"/>
  <c r="G224" i="39"/>
  <c r="H224" i="39" s="1"/>
  <c r="H223" i="39" s="1"/>
  <c r="G215" i="39"/>
  <c r="G212" i="39"/>
  <c r="H212" i="39" s="1"/>
  <c r="H211" i="39" s="1"/>
  <c r="G209" i="39"/>
  <c r="G208" i="39"/>
  <c r="H208" i="39" s="1"/>
  <c r="G205" i="39"/>
  <c r="G204" i="39"/>
  <c r="H204" i="39" s="1"/>
  <c r="G201" i="39"/>
  <c r="G192" i="39"/>
  <c r="G189" i="39"/>
  <c r="G186" i="39"/>
  <c r="G185" i="39"/>
  <c r="G182" i="39"/>
  <c r="G181" i="39"/>
  <c r="G178" i="39"/>
  <c r="G168" i="39"/>
  <c r="G165" i="39"/>
  <c r="G162" i="39"/>
  <c r="G161" i="39"/>
  <c r="G158" i="39"/>
  <c r="G157" i="39"/>
  <c r="G154" i="39"/>
  <c r="G145" i="39"/>
  <c r="G142" i="39"/>
  <c r="G139" i="39"/>
  <c r="G138" i="39"/>
  <c r="G135" i="39"/>
  <c r="G134" i="39"/>
  <c r="G131" i="39"/>
  <c r="H131" i="39" s="1"/>
  <c r="H130" i="39" s="1"/>
  <c r="G122" i="39"/>
  <c r="G119" i="39"/>
  <c r="G116" i="39"/>
  <c r="G115" i="39"/>
  <c r="G112" i="39"/>
  <c r="G111" i="39"/>
  <c r="G108" i="39"/>
  <c r="G99" i="39"/>
  <c r="H99" i="39" s="1"/>
  <c r="H98" i="39" s="1"/>
  <c r="G96" i="39"/>
  <c r="G93" i="39"/>
  <c r="G92" i="39"/>
  <c r="G89" i="39"/>
  <c r="G88" i="39"/>
  <c r="G85" i="39"/>
  <c r="G76" i="39"/>
  <c r="G73" i="39"/>
  <c r="G70" i="39"/>
  <c r="G69" i="39"/>
  <c r="G66" i="39"/>
  <c r="G65" i="39"/>
  <c r="G62" i="39"/>
  <c r="G53" i="39"/>
  <c r="G50" i="39"/>
  <c r="G47" i="39"/>
  <c r="G46" i="39"/>
  <c r="G43" i="39"/>
  <c r="G42" i="39"/>
  <c r="H42" i="39" s="1"/>
  <c r="G39" i="39"/>
  <c r="G30" i="39"/>
  <c r="G27" i="39"/>
  <c r="G24" i="39"/>
  <c r="G23" i="39"/>
  <c r="H23" i="39" s="1"/>
  <c r="G20" i="39"/>
  <c r="G19" i="39"/>
  <c r="H19" i="39" s="1"/>
  <c r="G16" i="39"/>
  <c r="G13" i="39"/>
  <c r="G12" i="39"/>
  <c r="G11" i="39"/>
  <c r="F238" i="39"/>
  <c r="F215" i="39"/>
  <c r="F192" i="39"/>
  <c r="F168" i="39"/>
  <c r="F145" i="39"/>
  <c r="F122" i="39"/>
  <c r="F99" i="39"/>
  <c r="F76" i="39"/>
  <c r="F53" i="39"/>
  <c r="F235" i="39"/>
  <c r="F212" i="39"/>
  <c r="F189" i="39"/>
  <c r="F165" i="39"/>
  <c r="F142" i="39"/>
  <c r="H142" i="39" s="1"/>
  <c r="H141" i="39" s="1"/>
  <c r="F119" i="39"/>
  <c r="F96" i="39"/>
  <c r="F73" i="39"/>
  <c r="F50" i="39"/>
  <c r="H50" i="39" s="1"/>
  <c r="H49" i="39" s="1"/>
  <c r="F232" i="39"/>
  <c r="F231" i="39"/>
  <c r="F209" i="39"/>
  <c r="F208" i="39"/>
  <c r="F186" i="39"/>
  <c r="F185" i="39"/>
  <c r="F162" i="39"/>
  <c r="F161" i="39"/>
  <c r="F139" i="39"/>
  <c r="F138" i="39"/>
  <c r="F116" i="39"/>
  <c r="F115" i="39"/>
  <c r="H115" i="39" s="1"/>
  <c r="F93" i="39"/>
  <c r="F92" i="39"/>
  <c r="F70" i="39"/>
  <c r="F69" i="39"/>
  <c r="F47" i="39"/>
  <c r="F46" i="39"/>
  <c r="F228" i="39"/>
  <c r="F227" i="39"/>
  <c r="F205" i="39"/>
  <c r="F204" i="39"/>
  <c r="F182" i="39"/>
  <c r="F181" i="39"/>
  <c r="F158" i="39"/>
  <c r="H158" i="39" s="1"/>
  <c r="F157" i="39"/>
  <c r="F135" i="39"/>
  <c r="F134" i="39"/>
  <c r="F112" i="39"/>
  <c r="F111" i="39"/>
  <c r="F89" i="39"/>
  <c r="F88" i="39"/>
  <c r="F66" i="39"/>
  <c r="F65" i="39"/>
  <c r="F43" i="39"/>
  <c r="F42" i="39"/>
  <c r="F224" i="39"/>
  <c r="F201" i="39"/>
  <c r="F178" i="39"/>
  <c r="F154" i="39"/>
  <c r="F131" i="39"/>
  <c r="F108" i="39"/>
  <c r="F85" i="39"/>
  <c r="F62" i="39"/>
  <c r="F39" i="39"/>
  <c r="F30" i="39"/>
  <c r="F27" i="39"/>
  <c r="F24" i="39"/>
  <c r="F23" i="39"/>
  <c r="F20" i="39"/>
  <c r="F19" i="39"/>
  <c r="F16" i="39"/>
  <c r="F13" i="39"/>
  <c r="F12" i="39"/>
  <c r="F11" i="39"/>
  <c r="G3" i="34"/>
  <c r="E238" i="39"/>
  <c r="E235" i="39"/>
  <c r="E232" i="39"/>
  <c r="E231" i="39"/>
  <c r="H228" i="39"/>
  <c r="E228" i="39"/>
  <c r="E227" i="39"/>
  <c r="E224" i="39"/>
  <c r="E220" i="39"/>
  <c r="B220" i="39" s="1"/>
  <c r="E219" i="39"/>
  <c r="B219" i="39"/>
  <c r="E215" i="39"/>
  <c r="E212" i="39"/>
  <c r="E209" i="39"/>
  <c r="E208" i="39"/>
  <c r="E205" i="39"/>
  <c r="E204" i="39"/>
  <c r="E201" i="39"/>
  <c r="E197" i="39"/>
  <c r="B197" i="39" s="1"/>
  <c r="E196" i="39"/>
  <c r="B196" i="39"/>
  <c r="E192" i="39"/>
  <c r="E189" i="39"/>
  <c r="E186" i="39"/>
  <c r="E185" i="39"/>
  <c r="E182" i="39"/>
  <c r="E181" i="39"/>
  <c r="E178" i="39"/>
  <c r="E174" i="39"/>
  <c r="B174" i="39" s="1"/>
  <c r="E173" i="39"/>
  <c r="B173" i="39"/>
  <c r="E168" i="39"/>
  <c r="E165" i="39"/>
  <c r="E162" i="39"/>
  <c r="E161" i="39"/>
  <c r="E158" i="39"/>
  <c r="E157" i="39"/>
  <c r="E154" i="39"/>
  <c r="E150" i="39"/>
  <c r="E149" i="39"/>
  <c r="B150" i="39" s="1"/>
  <c r="B149" i="39"/>
  <c r="E145" i="39"/>
  <c r="E142" i="39"/>
  <c r="E139" i="39"/>
  <c r="E138" i="39"/>
  <c r="E135" i="39"/>
  <c r="E134" i="39"/>
  <c r="E131" i="39"/>
  <c r="E127" i="39"/>
  <c r="B127" i="39"/>
  <c r="E126" i="39"/>
  <c r="B126" i="39"/>
  <c r="E122" i="39"/>
  <c r="E119" i="39"/>
  <c r="E116" i="39"/>
  <c r="E115" i="39"/>
  <c r="E112" i="39"/>
  <c r="H111" i="39"/>
  <c r="E111" i="39"/>
  <c r="E108" i="39"/>
  <c r="E104" i="39"/>
  <c r="B104" i="39" s="1"/>
  <c r="E103" i="39"/>
  <c r="B103" i="39"/>
  <c r="E99" i="39"/>
  <c r="E96" i="39"/>
  <c r="E93" i="39"/>
  <c r="E92" i="39"/>
  <c r="E89" i="39"/>
  <c r="E88" i="39"/>
  <c r="E85" i="39"/>
  <c r="E81" i="39"/>
  <c r="B81" i="39" s="1"/>
  <c r="E80" i="39"/>
  <c r="B80" i="39"/>
  <c r="E76" i="39"/>
  <c r="E73" i="39"/>
  <c r="E70" i="39"/>
  <c r="E69" i="39"/>
  <c r="E66" i="39"/>
  <c r="E65" i="39"/>
  <c r="E62" i="39"/>
  <c r="E58" i="39"/>
  <c r="E57" i="39"/>
  <c r="B58" i="39" s="1"/>
  <c r="B57" i="39"/>
  <c r="E53" i="39"/>
  <c r="E50" i="39"/>
  <c r="E47" i="39"/>
  <c r="E46" i="39"/>
  <c r="E43" i="39"/>
  <c r="E42" i="39"/>
  <c r="H39" i="39"/>
  <c r="H38" i="39" s="1"/>
  <c r="E39" i="39"/>
  <c r="E35" i="39"/>
  <c r="B35" i="39"/>
  <c r="B34" i="39"/>
  <c r="H30" i="39"/>
  <c r="H29" i="39" s="1"/>
  <c r="E30" i="39"/>
  <c r="E27" i="39"/>
  <c r="H24" i="39"/>
  <c r="E24" i="39"/>
  <c r="E23" i="39"/>
  <c r="E20" i="39"/>
  <c r="E19" i="39"/>
  <c r="E16" i="39"/>
  <c r="E13" i="39"/>
  <c r="E12" i="39"/>
  <c r="E11" i="39"/>
  <c r="B7" i="39"/>
  <c r="B6" i="39"/>
  <c r="A4" i="39"/>
  <c r="H3" i="39"/>
  <c r="G3" i="39"/>
  <c r="A3" i="39"/>
  <c r="I42" i="38"/>
  <c r="I10" i="38"/>
  <c r="H10" i="38"/>
  <c r="G10" i="38"/>
  <c r="F10" i="38"/>
  <c r="E10" i="38"/>
  <c r="A2" i="38"/>
  <c r="I22" i="37"/>
  <c r="D9" i="37"/>
  <c r="F3" i="37"/>
  <c r="C553" i="16"/>
  <c r="C559" i="16" s="1"/>
  <c r="C564" i="16" s="1"/>
  <c r="C571" i="16" s="1"/>
  <c r="C552" i="16"/>
  <c r="C569" i="16" s="1"/>
  <c r="C597" i="16"/>
  <c r="C617" i="16" s="1"/>
  <c r="C634" i="16" s="1"/>
  <c r="C596" i="16"/>
  <c r="C618" i="16" s="1"/>
  <c r="E220" i="6"/>
  <c r="E219" i="6"/>
  <c r="B219" i="6"/>
  <c r="C532" i="16"/>
  <c r="C531" i="16"/>
  <c r="B196" i="6"/>
  <c r="E197" i="6"/>
  <c r="B197" i="6" s="1"/>
  <c r="E196" i="6"/>
  <c r="E174" i="6"/>
  <c r="E173" i="6"/>
  <c r="C466" i="16" s="1"/>
  <c r="C488" i="16" s="1"/>
  <c r="B173" i="6"/>
  <c r="C656" i="16"/>
  <c r="E238" i="6" s="1"/>
  <c r="C650" i="16"/>
  <c r="C591" i="16"/>
  <c r="E215" i="6" s="1"/>
  <c r="C585" i="16"/>
  <c r="C526" i="16"/>
  <c r="E192" i="6" s="1"/>
  <c r="C520" i="16"/>
  <c r="F238" i="6"/>
  <c r="G238" i="6" s="1"/>
  <c r="F235" i="6"/>
  <c r="G235" i="6" s="1"/>
  <c r="F232" i="6"/>
  <c r="G232" i="6" s="1"/>
  <c r="F231" i="6"/>
  <c r="G231" i="6" s="1"/>
  <c r="F228" i="6"/>
  <c r="G228" i="6" s="1"/>
  <c r="F227" i="6"/>
  <c r="G227" i="6" s="1"/>
  <c r="F224" i="6"/>
  <c r="G224" i="6" s="1"/>
  <c r="F215" i="6"/>
  <c r="G215" i="6" s="1"/>
  <c r="F212" i="6"/>
  <c r="G212" i="6" s="1"/>
  <c r="F209" i="6"/>
  <c r="G209" i="6" s="1"/>
  <c r="F208" i="6"/>
  <c r="G208" i="6" s="1"/>
  <c r="F205" i="6"/>
  <c r="G205" i="6" s="1"/>
  <c r="F204" i="6"/>
  <c r="G204" i="6" s="1"/>
  <c r="F201" i="6"/>
  <c r="G201" i="6" s="1"/>
  <c r="F192" i="6"/>
  <c r="G192" i="6" s="1"/>
  <c r="F189" i="6"/>
  <c r="G189" i="6" s="1"/>
  <c r="F186" i="6"/>
  <c r="G186" i="6" s="1"/>
  <c r="F185" i="6"/>
  <c r="G185" i="6" s="1"/>
  <c r="F182" i="6"/>
  <c r="G182" i="6" s="1"/>
  <c r="F181" i="6"/>
  <c r="G181" i="6" s="1"/>
  <c r="F178" i="6"/>
  <c r="G178" i="6" s="1"/>
  <c r="C456" i="16"/>
  <c r="E150" i="6"/>
  <c r="C9" i="36" s="1"/>
  <c r="E149" i="6"/>
  <c r="D9" i="36" s="1"/>
  <c r="B149" i="6"/>
  <c r="C393" i="16"/>
  <c r="E127" i="6"/>
  <c r="C8" i="36" s="1"/>
  <c r="E126" i="6"/>
  <c r="D8" i="36" s="1"/>
  <c r="B126" i="6"/>
  <c r="C330" i="16"/>
  <c r="E104" i="6"/>
  <c r="C7" i="36" s="1"/>
  <c r="E103" i="6"/>
  <c r="D7" i="36" s="1"/>
  <c r="B103" i="6"/>
  <c r="C267" i="16"/>
  <c r="E81" i="6"/>
  <c r="C6" i="36" s="1"/>
  <c r="E80" i="6"/>
  <c r="D6" i="36" s="1"/>
  <c r="B80" i="6"/>
  <c r="C204" i="16"/>
  <c r="E58" i="6"/>
  <c r="C5" i="36" s="1"/>
  <c r="E57" i="6"/>
  <c r="D5" i="36" s="1"/>
  <c r="B57" i="6"/>
  <c r="C141" i="16"/>
  <c r="E35" i="6"/>
  <c r="C4" i="36" s="1"/>
  <c r="C77" i="16"/>
  <c r="C23" i="16"/>
  <c r="B33" i="7"/>
  <c r="B30" i="7"/>
  <c r="B27" i="7"/>
  <c r="D19" i="1"/>
  <c r="D18" i="1"/>
  <c r="D17" i="1"/>
  <c r="D16" i="1"/>
  <c r="D11" i="1"/>
  <c r="D12" i="1"/>
  <c r="D13" i="1"/>
  <c r="D14" i="1"/>
  <c r="D15" i="1"/>
  <c r="D10" i="1"/>
  <c r="D4" i="36"/>
  <c r="D3" i="36"/>
  <c r="C3" i="36"/>
  <c r="F11" i="36"/>
  <c r="F154" i="6"/>
  <c r="F158" i="6"/>
  <c r="F157" i="6"/>
  <c r="F162" i="6"/>
  <c r="F161" i="6"/>
  <c r="F165" i="6"/>
  <c r="F168" i="6"/>
  <c r="F145" i="6"/>
  <c r="F142" i="6"/>
  <c r="F139" i="6"/>
  <c r="F138" i="6"/>
  <c r="F135" i="6"/>
  <c r="F134" i="6"/>
  <c r="F131" i="6"/>
  <c r="F108" i="6"/>
  <c r="F112" i="6"/>
  <c r="F111" i="6"/>
  <c r="F116" i="6"/>
  <c r="F115" i="6"/>
  <c r="F119" i="6"/>
  <c r="F122" i="6"/>
  <c r="F99" i="6"/>
  <c r="F96" i="6"/>
  <c r="F93" i="6"/>
  <c r="F92" i="6"/>
  <c r="F89" i="6"/>
  <c r="F88" i="6"/>
  <c r="F85" i="6"/>
  <c r="F76" i="6"/>
  <c r="F73" i="6"/>
  <c r="F70" i="6"/>
  <c r="F69" i="6"/>
  <c r="F66" i="6"/>
  <c r="F65" i="6"/>
  <c r="F62" i="6"/>
  <c r="F53" i="6"/>
  <c r="F50" i="6"/>
  <c r="F47" i="6"/>
  <c r="F46" i="6"/>
  <c r="F43" i="6"/>
  <c r="F42" i="6"/>
  <c r="F39" i="6"/>
  <c r="F24" i="6"/>
  <c r="F27" i="6"/>
  <c r="F30" i="6"/>
  <c r="F23" i="6"/>
  <c r="F20" i="6"/>
  <c r="F19" i="6"/>
  <c r="F16" i="6"/>
  <c r="F13" i="6"/>
  <c r="F12" i="6"/>
  <c r="F11" i="6"/>
  <c r="C462" i="16"/>
  <c r="C399" i="16"/>
  <c r="C336" i="16"/>
  <c r="C273" i="16"/>
  <c r="E99" i="6" s="1"/>
  <c r="F18" i="7" l="1"/>
  <c r="I39" i="38"/>
  <c r="H235" i="39"/>
  <c r="H234" i="39" s="1"/>
  <c r="H192" i="39"/>
  <c r="H191" i="39" s="1"/>
  <c r="H181" i="39"/>
  <c r="H162" i="39"/>
  <c r="H135" i="39"/>
  <c r="H119" i="39"/>
  <c r="H118" i="39" s="1"/>
  <c r="H88" i="39"/>
  <c r="H70" i="39"/>
  <c r="H66" i="39"/>
  <c r="H145" i="39"/>
  <c r="H144" i="39" s="1"/>
  <c r="H65" i="39"/>
  <c r="H85" i="39"/>
  <c r="H84" i="39" s="1"/>
  <c r="H89" i="39"/>
  <c r="H87" i="39" s="1"/>
  <c r="H27" i="39"/>
  <c r="H26" i="39" s="1"/>
  <c r="H20" i="39"/>
  <c r="H18" i="39" s="1"/>
  <c r="H53" i="39"/>
  <c r="H52" i="39" s="1"/>
  <c r="H178" i="39"/>
  <c r="H177" i="39" s="1"/>
  <c r="H231" i="39"/>
  <c r="H122" i="39"/>
  <c r="H121" i="39" s="1"/>
  <c r="H215" i="39"/>
  <c r="H214" i="39" s="1"/>
  <c r="H96" i="39"/>
  <c r="H95" i="39" s="1"/>
  <c r="H189" i="39"/>
  <c r="H188" i="39" s="1"/>
  <c r="H186" i="39"/>
  <c r="H93" i="39"/>
  <c r="H209" i="39"/>
  <c r="H207" i="39" s="1"/>
  <c r="H22" i="39"/>
  <c r="H69" i="39"/>
  <c r="H68" i="39" s="1"/>
  <c r="H138" i="39"/>
  <c r="H46" i="39"/>
  <c r="H161" i="39"/>
  <c r="H205" i="39"/>
  <c r="H203" i="39" s="1"/>
  <c r="H112" i="39"/>
  <c r="H110" i="39" s="1"/>
  <c r="H182" i="39"/>
  <c r="H180" i="39" s="1"/>
  <c r="H157" i="39"/>
  <c r="H156" i="39" s="1"/>
  <c r="H134" i="39"/>
  <c r="H62" i="39"/>
  <c r="H61" i="39" s="1"/>
  <c r="H108" i="39"/>
  <c r="H107" i="39" s="1"/>
  <c r="H154" i="39"/>
  <c r="H153" i="39" s="1"/>
  <c r="H201" i="39"/>
  <c r="H200" i="39" s="1"/>
  <c r="H16" i="39"/>
  <c r="H15" i="39" s="1"/>
  <c r="H13" i="39"/>
  <c r="D11" i="38" s="1"/>
  <c r="H11" i="39"/>
  <c r="D7" i="38" s="1"/>
  <c r="H12" i="39"/>
  <c r="H73" i="39"/>
  <c r="H72" i="39" s="1"/>
  <c r="H165" i="39"/>
  <c r="H164" i="39" s="1"/>
  <c r="H232" i="39"/>
  <c r="H47" i="39"/>
  <c r="H76" i="39"/>
  <c r="H75" i="39" s="1"/>
  <c r="H139" i="39"/>
  <c r="H168" i="39"/>
  <c r="H167" i="39" s="1"/>
  <c r="H227" i="39"/>
  <c r="H226" i="39" s="1"/>
  <c r="H238" i="39"/>
  <c r="H237" i="39" s="1"/>
  <c r="H43" i="39"/>
  <c r="H41" i="39" s="1"/>
  <c r="H92" i="39"/>
  <c r="H116" i="39"/>
  <c r="H114" i="39" s="1"/>
  <c r="H185" i="39"/>
  <c r="H192" i="6"/>
  <c r="H191" i="6" s="1"/>
  <c r="C624" i="16"/>
  <c r="C629" i="16" s="1"/>
  <c r="C636" i="16" s="1"/>
  <c r="B174" i="6"/>
  <c r="C339" i="16"/>
  <c r="C360" i="16" s="1"/>
  <c r="C403" i="16"/>
  <c r="C424" i="16" s="1"/>
  <c r="C430" i="16" s="1"/>
  <c r="C435" i="16" s="1"/>
  <c r="C442" i="16" s="1"/>
  <c r="H238" i="6"/>
  <c r="H237" i="6" s="1"/>
  <c r="B220" i="6"/>
  <c r="C467" i="16"/>
  <c r="C487" i="16" s="1"/>
  <c r="C504" i="16" s="1"/>
  <c r="C619" i="16"/>
  <c r="E224" i="6" s="1"/>
  <c r="H224" i="6" s="1"/>
  <c r="H223" i="6" s="1"/>
  <c r="C623" i="16"/>
  <c r="C575" i="16"/>
  <c r="C577" i="16" s="1"/>
  <c r="E209" i="6" s="1"/>
  <c r="H209" i="6" s="1"/>
  <c r="C558" i="16"/>
  <c r="C563" i="16" s="1"/>
  <c r="C554" i="16"/>
  <c r="E201" i="6" s="1"/>
  <c r="H201" i="6" s="1"/>
  <c r="H200" i="6" s="1"/>
  <c r="C493" i="16"/>
  <c r="H215" i="6"/>
  <c r="H214" i="6" s="1"/>
  <c r="E3" i="36"/>
  <c r="C276" i="16"/>
  <c r="C297" i="16" s="1"/>
  <c r="C303" i="16" s="1"/>
  <c r="E4" i="36"/>
  <c r="C340" i="16"/>
  <c r="C361" i="16" s="1"/>
  <c r="C367" i="16" s="1"/>
  <c r="C372" i="16" s="1"/>
  <c r="C379" i="16" s="1"/>
  <c r="C214" i="16"/>
  <c r="C235" i="16" s="1"/>
  <c r="C241" i="16" s="1"/>
  <c r="C246" i="16" s="1"/>
  <c r="C253" i="16" s="1"/>
  <c r="C402" i="16"/>
  <c r="C423" i="16" s="1"/>
  <c r="C425" i="16" s="1"/>
  <c r="E9" i="36"/>
  <c r="E8" i="36"/>
  <c r="E7" i="36"/>
  <c r="C277" i="16"/>
  <c r="C298" i="16" s="1"/>
  <c r="C304" i="16" s="1"/>
  <c r="C309" i="16" s="1"/>
  <c r="C316" i="16" s="1"/>
  <c r="C213" i="16"/>
  <c r="C234" i="16" s="1"/>
  <c r="C251" i="16" s="1"/>
  <c r="E6" i="36"/>
  <c r="E5" i="36"/>
  <c r="E122" i="6"/>
  <c r="E145" i="6"/>
  <c r="E168" i="6"/>
  <c r="D21" i="1"/>
  <c r="C366" i="16"/>
  <c r="C377" i="16"/>
  <c r="C151" i="16"/>
  <c r="C172" i="16" s="1"/>
  <c r="C178" i="16" s="1"/>
  <c r="C183" i="16" s="1"/>
  <c r="C190" i="16" s="1"/>
  <c r="C150" i="16"/>
  <c r="C171" i="16" s="1"/>
  <c r="C210" i="16"/>
  <c r="C88" i="16"/>
  <c r="C109" i="16" s="1"/>
  <c r="C87" i="16"/>
  <c r="C108" i="16" s="1"/>
  <c r="C147" i="16"/>
  <c r="G168" i="6"/>
  <c r="G161" i="6"/>
  <c r="G154" i="6"/>
  <c r="B150" i="6"/>
  <c r="G145" i="6"/>
  <c r="G138" i="6"/>
  <c r="G131" i="6"/>
  <c r="B127" i="6"/>
  <c r="G122" i="6"/>
  <c r="G115" i="6"/>
  <c r="G108" i="6"/>
  <c r="B104" i="6"/>
  <c r="G99" i="6"/>
  <c r="H99" i="6" s="1"/>
  <c r="H98" i="6" s="1"/>
  <c r="G92" i="6"/>
  <c r="G85" i="6"/>
  <c r="B81" i="6"/>
  <c r="G76" i="6"/>
  <c r="G69" i="6"/>
  <c r="G62" i="6"/>
  <c r="B58" i="6"/>
  <c r="B34" i="6"/>
  <c r="G53" i="6"/>
  <c r="G46" i="6"/>
  <c r="G39" i="6"/>
  <c r="B35" i="6"/>
  <c r="B6" i="6"/>
  <c r="F10" i="7"/>
  <c r="G10" i="7"/>
  <c r="H10" i="7"/>
  <c r="I10" i="7"/>
  <c r="E10" i="7"/>
  <c r="B42" i="7"/>
  <c r="B39" i="7"/>
  <c r="B36" i="7"/>
  <c r="B24" i="7"/>
  <c r="B21" i="7"/>
  <c r="B18" i="7"/>
  <c r="B15" i="7"/>
  <c r="B19" i="15"/>
  <c r="D5" i="27"/>
  <c r="H230" i="39" l="1"/>
  <c r="H133" i="39"/>
  <c r="H64" i="39"/>
  <c r="H78" i="39" s="1"/>
  <c r="H184" i="39"/>
  <c r="H194" i="39" s="1"/>
  <c r="E18" i="37" s="1"/>
  <c r="E9" i="37"/>
  <c r="H45" i="39"/>
  <c r="H55" i="39" s="1"/>
  <c r="E12" i="37" s="1"/>
  <c r="H137" i="39"/>
  <c r="H217" i="39"/>
  <c r="E19" i="37" s="1"/>
  <c r="H91" i="39"/>
  <c r="H101" i="39" s="1"/>
  <c r="E14" i="37" s="1"/>
  <c r="H160" i="39"/>
  <c r="H170" i="39" s="1"/>
  <c r="E17" i="37" s="1"/>
  <c r="H32" i="39"/>
  <c r="H124" i="39"/>
  <c r="E15" i="37" s="1"/>
  <c r="E7" i="37"/>
  <c r="H10" i="39"/>
  <c r="I11" i="38"/>
  <c r="I12" i="38" s="1"/>
  <c r="G27" i="38"/>
  <c r="H240" i="39"/>
  <c r="D9" i="38"/>
  <c r="E8" i="37"/>
  <c r="E7" i="38"/>
  <c r="I30" i="38"/>
  <c r="C565" i="16"/>
  <c r="E205" i="6" s="1"/>
  <c r="H205" i="6" s="1"/>
  <c r="C494" i="16"/>
  <c r="C499" i="16" s="1"/>
  <c r="C506" i="16" s="1"/>
  <c r="C489" i="16"/>
  <c r="E178" i="6" s="1"/>
  <c r="H178" i="6" s="1"/>
  <c r="H177" i="6" s="1"/>
  <c r="C572" i="16"/>
  <c r="E208" i="6" s="1"/>
  <c r="H208" i="6" s="1"/>
  <c r="H207" i="6" s="1"/>
  <c r="C628" i="16"/>
  <c r="C625" i="16"/>
  <c r="C560" i="16"/>
  <c r="C640" i="16"/>
  <c r="C642" i="16" s="1"/>
  <c r="E232" i="6" s="1"/>
  <c r="H232" i="6" s="1"/>
  <c r="C498" i="16"/>
  <c r="C510" i="16"/>
  <c r="C512" i="16" s="1"/>
  <c r="E186" i="6" s="1"/>
  <c r="H186" i="6" s="1"/>
  <c r="C314" i="16"/>
  <c r="C317" i="16" s="1"/>
  <c r="C362" i="16"/>
  <c r="E131" i="6" s="1"/>
  <c r="H131" i="6" s="1"/>
  <c r="H130" i="6" s="1"/>
  <c r="C440" i="16"/>
  <c r="C446" i="16" s="1"/>
  <c r="C448" i="16" s="1"/>
  <c r="C429" i="16"/>
  <c r="C434" i="16" s="1"/>
  <c r="C436" i="16" s="1"/>
  <c r="C299" i="16"/>
  <c r="E108" i="6" s="1"/>
  <c r="H108" i="6" s="1"/>
  <c r="H107" i="6" s="1"/>
  <c r="E11" i="36"/>
  <c r="C236" i="16"/>
  <c r="E85" i="6" s="1"/>
  <c r="H85" i="6" s="1"/>
  <c r="H84" i="6" s="1"/>
  <c r="C240" i="16"/>
  <c r="C245" i="16" s="1"/>
  <c r="C247" i="16" s="1"/>
  <c r="H122" i="6"/>
  <c r="H121" i="6" s="1"/>
  <c r="H168" i="6"/>
  <c r="H167" i="6" s="1"/>
  <c r="H145" i="6"/>
  <c r="H144" i="6" s="1"/>
  <c r="E53" i="6"/>
  <c r="H53" i="6" s="1"/>
  <c r="H52" i="6" s="1"/>
  <c r="E154" i="6"/>
  <c r="H154" i="6" s="1"/>
  <c r="H153" i="6" s="1"/>
  <c r="E76" i="6"/>
  <c r="H76" i="6" s="1"/>
  <c r="H75" i="6" s="1"/>
  <c r="C380" i="16"/>
  <c r="C383" i="16"/>
  <c r="C385" i="16" s="1"/>
  <c r="C368" i="16"/>
  <c r="C371" i="16"/>
  <c r="C373" i="16" s="1"/>
  <c r="C305" i="16"/>
  <c r="C308" i="16"/>
  <c r="C310" i="16" s="1"/>
  <c r="C257" i="16"/>
  <c r="C259" i="16" s="1"/>
  <c r="C254" i="16"/>
  <c r="C125" i="16"/>
  <c r="C131" i="16" s="1"/>
  <c r="C133" i="16" s="1"/>
  <c r="C114" i="16"/>
  <c r="C119" i="16" s="1"/>
  <c r="C110" i="16"/>
  <c r="C115" i="16"/>
  <c r="C120" i="16" s="1"/>
  <c r="C127" i="16" s="1"/>
  <c r="C177" i="16"/>
  <c r="C173" i="16"/>
  <c r="C188" i="16"/>
  <c r="C56" i="16"/>
  <c r="C63" i="16" s="1"/>
  <c r="C55" i="16"/>
  <c r="H147" i="39" l="1"/>
  <c r="E16" i="37" s="1"/>
  <c r="E6" i="37"/>
  <c r="E11" i="37"/>
  <c r="F18" i="38"/>
  <c r="G24" i="38"/>
  <c r="E9" i="38"/>
  <c r="I9" i="38"/>
  <c r="I45" i="38" s="1"/>
  <c r="H9" i="38"/>
  <c r="H45" i="38" s="1"/>
  <c r="G9" i="38"/>
  <c r="F9" i="38"/>
  <c r="E20" i="37"/>
  <c r="F15" i="38"/>
  <c r="E15" i="38"/>
  <c r="E13" i="37"/>
  <c r="G21" i="38"/>
  <c r="C581" i="16"/>
  <c r="C586" i="16" s="1"/>
  <c r="E212" i="6" s="1"/>
  <c r="H212" i="6" s="1"/>
  <c r="H211" i="6" s="1"/>
  <c r="E204" i="6"/>
  <c r="H204" i="6" s="1"/>
  <c r="H203" i="6" s="1"/>
  <c r="C630" i="16"/>
  <c r="E228" i="6" s="1"/>
  <c r="H228" i="6" s="1"/>
  <c r="C637" i="16"/>
  <c r="E231" i="6" s="1"/>
  <c r="H231" i="6" s="1"/>
  <c r="H230" i="6" s="1"/>
  <c r="C646" i="16"/>
  <c r="C651" i="16" s="1"/>
  <c r="E235" i="6" s="1"/>
  <c r="H235" i="6" s="1"/>
  <c r="H234" i="6" s="1"/>
  <c r="E227" i="6"/>
  <c r="H227" i="6" s="1"/>
  <c r="C495" i="16"/>
  <c r="C500" i="16"/>
  <c r="E182" i="6" s="1"/>
  <c r="H182" i="6" s="1"/>
  <c r="C507" i="16"/>
  <c r="E185" i="6" s="1"/>
  <c r="H185" i="6" s="1"/>
  <c r="H184" i="6" s="1"/>
  <c r="C320" i="16"/>
  <c r="C322" i="16" s="1"/>
  <c r="C443" i="16"/>
  <c r="E161" i="6" s="1"/>
  <c r="H161" i="6" s="1"/>
  <c r="C431" i="16"/>
  <c r="E157" i="6" s="1"/>
  <c r="C242" i="16"/>
  <c r="E115" i="6"/>
  <c r="H115" i="6" s="1"/>
  <c r="E162" i="6"/>
  <c r="E92" i="6"/>
  <c r="H92" i="6" s="1"/>
  <c r="E135" i="6"/>
  <c r="E89" i="6"/>
  <c r="E112" i="6"/>
  <c r="E139" i="6"/>
  <c r="E93" i="6"/>
  <c r="E138" i="6"/>
  <c r="H138" i="6" s="1"/>
  <c r="E62" i="6"/>
  <c r="H62" i="6" s="1"/>
  <c r="H61" i="6" s="1"/>
  <c r="E39" i="6"/>
  <c r="H39" i="6" s="1"/>
  <c r="H38" i="6" s="1"/>
  <c r="E47" i="6"/>
  <c r="E158" i="6"/>
  <c r="C389" i="16"/>
  <c r="E134" i="6"/>
  <c r="C326" i="16"/>
  <c r="E111" i="6"/>
  <c r="C128" i="16"/>
  <c r="G89" i="6"/>
  <c r="G66" i="6"/>
  <c r="G43" i="6"/>
  <c r="G135" i="6"/>
  <c r="G20" i="6"/>
  <c r="G112" i="6"/>
  <c r="G158" i="6"/>
  <c r="C116" i="16"/>
  <c r="C121" i="16"/>
  <c r="C191" i="16"/>
  <c r="C194" i="16"/>
  <c r="C196" i="16" s="1"/>
  <c r="C182" i="16"/>
  <c r="C184" i="16" s="1"/>
  <c r="C179" i="16"/>
  <c r="C57" i="16"/>
  <c r="H242" i="39" l="1"/>
  <c r="H226" i="6"/>
  <c r="H240" i="6" s="1"/>
  <c r="E10" i="37"/>
  <c r="F22" i="37" s="1"/>
  <c r="G45" i="38"/>
  <c r="E45" i="38"/>
  <c r="H217" i="6"/>
  <c r="E19" i="2" s="1"/>
  <c r="E116" i="6"/>
  <c r="C516" i="16"/>
  <c r="C521" i="16" s="1"/>
  <c r="E189" i="6" s="1"/>
  <c r="H189" i="6" s="1"/>
  <c r="H188" i="6" s="1"/>
  <c r="E181" i="6"/>
  <c r="H181" i="6" s="1"/>
  <c r="H180" i="6" s="1"/>
  <c r="C452" i="16"/>
  <c r="C457" i="16" s="1"/>
  <c r="E165" i="6" s="1"/>
  <c r="E88" i="6"/>
  <c r="C263" i="16"/>
  <c r="C268" i="16" s="1"/>
  <c r="H135" i="6"/>
  <c r="H112" i="6"/>
  <c r="H158" i="6"/>
  <c r="E66" i="6"/>
  <c r="H66" i="6" s="1"/>
  <c r="E70" i="6"/>
  <c r="E69" i="6"/>
  <c r="H69" i="6" s="1"/>
  <c r="E43" i="6"/>
  <c r="H43" i="6" s="1"/>
  <c r="H89" i="6"/>
  <c r="E20" i="6"/>
  <c r="H20" i="6" s="1"/>
  <c r="C394" i="16"/>
  <c r="C331" i="16"/>
  <c r="C200" i="16"/>
  <c r="C205" i="16" s="1"/>
  <c r="E65" i="6"/>
  <c r="E46" i="6"/>
  <c r="H46" i="6" s="1"/>
  <c r="C137" i="16"/>
  <c r="E42" i="6"/>
  <c r="G3" i="6"/>
  <c r="E24" i="6"/>
  <c r="F41" i="4"/>
  <c r="E41" i="4"/>
  <c r="D41" i="4"/>
  <c r="C41" i="4"/>
  <c r="F37" i="4"/>
  <c r="E37" i="4"/>
  <c r="D37" i="4"/>
  <c r="C37" i="4"/>
  <c r="F30" i="4"/>
  <c r="E30" i="4"/>
  <c r="D30" i="4"/>
  <c r="C30" i="4"/>
  <c r="F18" i="4"/>
  <c r="E18" i="4"/>
  <c r="D18" i="4"/>
  <c r="C18" i="4"/>
  <c r="B17" i="15"/>
  <c r="B21" i="15"/>
  <c r="B26" i="15"/>
  <c r="C84" i="16"/>
  <c r="C16" i="16"/>
  <c r="C51" i="16"/>
  <c r="C50" i="16"/>
  <c r="C45" i="16"/>
  <c r="C44" i="16"/>
  <c r="C61" i="16" s="1"/>
  <c r="C64" i="16" s="1"/>
  <c r="C12" i="16"/>
  <c r="C21" i="38" l="1"/>
  <c r="C36" i="38"/>
  <c r="F45" i="38"/>
  <c r="F47" i="38" s="1"/>
  <c r="G47" i="38"/>
  <c r="H47" i="38"/>
  <c r="E46" i="38"/>
  <c r="E47" i="38"/>
  <c r="C39" i="38"/>
  <c r="C42" i="38"/>
  <c r="D47" i="38"/>
  <c r="C30" i="38"/>
  <c r="C7" i="38"/>
  <c r="C27" i="38"/>
  <c r="C11" i="38"/>
  <c r="C33" i="38"/>
  <c r="C18" i="38"/>
  <c r="C9" i="38"/>
  <c r="C15" i="38"/>
  <c r="C24" i="38"/>
  <c r="I47" i="38"/>
  <c r="E20" i="2"/>
  <c r="H194" i="6"/>
  <c r="E18" i="2" s="1"/>
  <c r="E73" i="6"/>
  <c r="E12" i="6"/>
  <c r="E11" i="6"/>
  <c r="H11" i="6" s="1"/>
  <c r="D7" i="7" s="1"/>
  <c r="E96" i="6"/>
  <c r="E119" i="6"/>
  <c r="E142" i="6"/>
  <c r="E23" i="6"/>
  <c r="C142" i="16"/>
  <c r="G50" i="6"/>
  <c r="G119" i="6"/>
  <c r="G165" i="6"/>
  <c r="H165" i="6" s="1"/>
  <c r="G96" i="6"/>
  <c r="G142" i="6"/>
  <c r="G73" i="6"/>
  <c r="E30" i="6"/>
  <c r="F42" i="4"/>
  <c r="D42" i="4"/>
  <c r="E42" i="4"/>
  <c r="C42" i="4"/>
  <c r="C67" i="16"/>
  <c r="C69" i="16" s="1"/>
  <c r="C52" i="16"/>
  <c r="C46" i="16"/>
  <c r="F46" i="38" l="1"/>
  <c r="E48" i="38"/>
  <c r="H164" i="6"/>
  <c r="H142" i="6"/>
  <c r="H141" i="6" s="1"/>
  <c r="H119" i="6"/>
  <c r="H118" i="6" s="1"/>
  <c r="H96" i="6"/>
  <c r="H95" i="6" s="1"/>
  <c r="H73" i="6"/>
  <c r="E50" i="6"/>
  <c r="H50" i="6" s="1"/>
  <c r="C32" i="1"/>
  <c r="G27" i="1"/>
  <c r="C73" i="16"/>
  <c r="G139" i="6"/>
  <c r="H139" i="6" s="1"/>
  <c r="H137" i="6" s="1"/>
  <c r="G162" i="6"/>
  <c r="H162" i="6" s="1"/>
  <c r="H160" i="6" s="1"/>
  <c r="G116" i="6"/>
  <c r="H116" i="6" s="1"/>
  <c r="H114" i="6" s="1"/>
  <c r="G47" i="6"/>
  <c r="H47" i="6" s="1"/>
  <c r="H45" i="6" s="1"/>
  <c r="G93" i="6"/>
  <c r="H93" i="6" s="1"/>
  <c r="H91" i="6" s="1"/>
  <c r="G70" i="6"/>
  <c r="H70" i="6" s="1"/>
  <c r="H68" i="6" s="1"/>
  <c r="E19" i="6"/>
  <c r="G24" i="6"/>
  <c r="H24" i="6" s="1"/>
  <c r="E7" i="7"/>
  <c r="E16" i="6"/>
  <c r="G46" i="38" l="1"/>
  <c r="F48" i="38"/>
  <c r="H72" i="6"/>
  <c r="H49" i="6"/>
  <c r="C31" i="1"/>
  <c r="G26" i="1"/>
  <c r="C78" i="16"/>
  <c r="G27" i="6"/>
  <c r="H46" i="38" l="1"/>
  <c r="G48" i="38"/>
  <c r="E27" i="6"/>
  <c r="H27" i="6" s="1"/>
  <c r="H26" i="6" s="1"/>
  <c r="H48" i="38" l="1"/>
  <c r="I46" i="38"/>
  <c r="I48" i="38" s="1"/>
  <c r="G23" i="6"/>
  <c r="G30" i="6" l="1"/>
  <c r="G16" i="6" l="1"/>
  <c r="H16" i="6" s="1"/>
  <c r="H15" i="6" s="1"/>
  <c r="H30" i="6"/>
  <c r="H29" i="6" s="1"/>
  <c r="F3" i="9" l="1"/>
  <c r="A2" i="7"/>
  <c r="H12" i="6" l="1"/>
  <c r="G111" i="6" l="1"/>
  <c r="H111" i="6" s="1"/>
  <c r="H110" i="6" s="1"/>
  <c r="H124" i="6" s="1"/>
  <c r="E15" i="2" s="1"/>
  <c r="G88" i="6"/>
  <c r="H88" i="6" s="1"/>
  <c r="H87" i="6" s="1"/>
  <c r="H101" i="6" s="1"/>
  <c r="E14" i="2" s="1"/>
  <c r="G157" i="6"/>
  <c r="H157" i="6" s="1"/>
  <c r="H156" i="6" s="1"/>
  <c r="H170" i="6" s="1"/>
  <c r="G65" i="6"/>
  <c r="H65" i="6" s="1"/>
  <c r="H64" i="6" s="1"/>
  <c r="H78" i="6" s="1"/>
  <c r="E13" i="2" s="1"/>
  <c r="G42" i="6"/>
  <c r="H42" i="6" s="1"/>
  <c r="H41" i="6" s="1"/>
  <c r="H55" i="6" s="1"/>
  <c r="E12" i="2" s="1"/>
  <c r="G134" i="6"/>
  <c r="H134" i="6" s="1"/>
  <c r="H133" i="6" s="1"/>
  <c r="H147" i="6" s="1"/>
  <c r="E16" i="2" s="1"/>
  <c r="G19" i="6"/>
  <c r="D9" i="7"/>
  <c r="B7" i="6"/>
  <c r="C3" i="27" s="1"/>
  <c r="C5" i="27" s="1"/>
  <c r="H3" i="6"/>
  <c r="A4" i="6"/>
  <c r="A3" i="6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D28" i="5" s="1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D12" i="5" s="1"/>
  <c r="B12" i="5" s="1"/>
  <c r="K46" i="5" s="1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K26" i="3"/>
  <c r="J26" i="3"/>
  <c r="H21" i="3"/>
  <c r="B21" i="3"/>
  <c r="H20" i="3"/>
  <c r="H19" i="3"/>
  <c r="H18" i="3"/>
  <c r="H17" i="3"/>
  <c r="H16" i="3"/>
  <c r="H11" i="3"/>
  <c r="D11" i="3"/>
  <c r="H10" i="3"/>
  <c r="H12" i="3" s="1"/>
  <c r="D10" i="3"/>
  <c r="E17" i="2" l="1"/>
  <c r="D28" i="3"/>
  <c r="I9" i="7"/>
  <c r="H9" i="7"/>
  <c r="G9" i="7"/>
  <c r="F9" i="7"/>
  <c r="E9" i="7"/>
  <c r="C19" i="16"/>
  <c r="C20" i="16" s="1"/>
  <c r="E8" i="2"/>
  <c r="G3" i="9"/>
  <c r="F4" i="1"/>
  <c r="D12" i="3"/>
  <c r="B12" i="3" s="1"/>
  <c r="K45" i="3" s="1"/>
  <c r="D34" i="5"/>
  <c r="H4" i="1"/>
  <c r="H22" i="5"/>
  <c r="D31" i="5"/>
  <c r="D32" i="5"/>
  <c r="H22" i="3"/>
  <c r="B22" i="3" s="1"/>
  <c r="H12" i="5"/>
  <c r="I65" i="5"/>
  <c r="I66" i="5" s="1"/>
  <c r="G63" i="5" s="1"/>
  <c r="A3" i="9"/>
  <c r="A4" i="9"/>
  <c r="D32" i="3"/>
  <c r="D26" i="3"/>
  <c r="D26" i="5"/>
  <c r="D31" i="3"/>
  <c r="D34" i="3"/>
  <c r="H23" i="6"/>
  <c r="B22" i="5"/>
  <c r="I14" i="5"/>
  <c r="H45" i="7" l="1"/>
  <c r="G73" i="5"/>
  <c r="I67" i="5" s="1"/>
  <c r="D63" i="5"/>
  <c r="G64" i="5"/>
  <c r="E13" i="6"/>
  <c r="D9" i="2" s="1"/>
  <c r="G45" i="7"/>
  <c r="E7" i="2"/>
  <c r="H19" i="6"/>
  <c r="I14" i="3"/>
  <c r="B38" i="3" s="1"/>
  <c r="D38" i="3" s="1"/>
  <c r="H22" i="6"/>
  <c r="B38" i="5"/>
  <c r="D38" i="5" s="1"/>
  <c r="F38" i="5"/>
  <c r="K48" i="5"/>
  <c r="K47" i="5"/>
  <c r="G67" i="5" s="1"/>
  <c r="K46" i="3"/>
  <c r="K47" i="3"/>
  <c r="H13" i="6" l="1"/>
  <c r="D11" i="7" s="1"/>
  <c r="D45" i="7" s="1"/>
  <c r="H18" i="6"/>
  <c r="F3" i="2"/>
  <c r="F38" i="3"/>
  <c r="F37" i="3"/>
  <c r="G37" i="3"/>
  <c r="G41" i="3" s="1"/>
  <c r="I63" i="3" s="1"/>
  <c r="I64" i="3" s="1"/>
  <c r="I65" i="3" s="1"/>
  <c r="G63" i="3" s="1"/>
  <c r="E9" i="2" l="1"/>
  <c r="E6" i="2" s="1"/>
  <c r="H10" i="6"/>
  <c r="H32" i="6"/>
  <c r="I11" i="7"/>
  <c r="I45" i="7" s="1"/>
  <c r="D62" i="3"/>
  <c r="G62" i="3"/>
  <c r="G72" i="3"/>
  <c r="I66" i="3" s="1"/>
  <c r="D63" i="3" s="1"/>
  <c r="G66" i="3"/>
  <c r="A32" i="1"/>
  <c r="E21" i="1"/>
  <c r="C27" i="15" l="1"/>
  <c r="E11" i="2"/>
  <c r="E10" i="2" s="1"/>
  <c r="F22" i="2" s="1"/>
  <c r="B6" i="1" s="1"/>
  <c r="H242" i="6"/>
  <c r="I12" i="7"/>
  <c r="F31" i="1"/>
  <c r="F32" i="1"/>
  <c r="C7" i="1"/>
  <c r="G31" i="1"/>
  <c r="G32" i="1"/>
  <c r="D26" i="15" l="1"/>
  <c r="D24" i="15"/>
  <c r="D17" i="15"/>
  <c r="D15" i="15"/>
  <c r="D21" i="15"/>
  <c r="D11" i="15"/>
  <c r="E45" i="7"/>
  <c r="F45" i="7"/>
  <c r="B7" i="1"/>
  <c r="D27" i="15" l="1"/>
  <c r="C36" i="7"/>
  <c r="C33" i="7"/>
  <c r="C27" i="7"/>
  <c r="C30" i="7"/>
  <c r="C42" i="7"/>
  <c r="G47" i="7"/>
  <c r="H47" i="7"/>
  <c r="I47" i="7"/>
  <c r="C39" i="7"/>
  <c r="C21" i="7"/>
  <c r="C24" i="7"/>
  <c r="C11" i="7"/>
  <c r="C15" i="7"/>
  <c r="D47" i="7"/>
  <c r="C18" i="7"/>
  <c r="C9" i="7"/>
  <c r="C7" i="7"/>
  <c r="E47" i="7"/>
  <c r="F47" i="7"/>
  <c r="E46" i="7" l="1"/>
  <c r="F46" i="7" s="1"/>
  <c r="G46" i="7" l="1"/>
  <c r="F48" i="7"/>
  <c r="E48" i="7"/>
  <c r="H46" i="7" l="1"/>
  <c r="G48" i="7"/>
  <c r="I46" i="7" l="1"/>
  <c r="I48" i="7" s="1"/>
  <c r="H48" i="7"/>
</calcChain>
</file>

<file path=xl/sharedStrings.xml><?xml version="1.0" encoding="utf-8"?>
<sst xmlns="http://schemas.openxmlformats.org/spreadsheetml/2006/main" count="2954" uniqueCount="437">
  <si>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</si>
  <si>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</si>
  <si>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</si>
  <si>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</si>
  <si>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</si>
  <si>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</si>
  <si>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</si>
  <si>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</si>
  <si>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</si>
  <si>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</si>
  <si>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</si>
  <si>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</si>
  <si>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</si>
  <si>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</si>
  <si>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</si>
  <si>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</si>
  <si>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</si>
  <si>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</si>
  <si>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</si>
  <si>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</si>
  <si>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</si>
  <si>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</si>
  <si>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PARCELA DE RELEVÂNCIA COM DESONERAÇÃO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</si>
  <si>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</si>
  <si>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</si>
  <si>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</si>
  <si>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</si>
  <si>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</si>
  <si>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</si>
  <si>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</si>
  <si>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</si>
  <si>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</si>
  <si>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</si>
  <si>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</si>
  <si>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</si>
  <si>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</si>
  <si>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unid.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</si>
  <si>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</si>
  <si>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</si>
  <si>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</si>
  <si>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</si>
  <si>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>SEM DESONERAÇÃO
BDI: 21,96%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</si>
  <si>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</si>
  <si>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</si>
  <si>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</si>
  <si>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</si>
  <si>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</si>
  <si>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</si>
  <si>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</si>
  <si>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</si>
  <si>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</si>
  <si>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</si>
  <si>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</si>
  <si>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</si>
  <si>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</si>
  <si>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</si>
  <si>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</si>
  <si>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</si>
  <si>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</si>
  <si>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</si>
  <si>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</si>
  <si>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</si>
  <si>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</si>
  <si>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</si>
  <si>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</si>
  <si>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</si>
  <si>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</si>
  <si>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</si>
  <si>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</si>
  <si>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</si>
  <si>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</si>
  <si>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</si>
  <si>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</si>
  <si>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</si>
  <si>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</si>
  <si>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</si>
  <si>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</si>
  <si>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</si>
  <si>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</si>
  <si>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</si>
  <si>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</si>
  <si>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</si>
  <si>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</si>
  <si>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</si>
  <si>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</si>
  <si>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</si>
  <si>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</si>
  <si>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</si>
  <si>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</si>
  <si>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</si>
  <si>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</si>
  <si>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</si>
  <si>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</si>
  <si>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</si>
  <si>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</si>
  <si>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</si>
  <si>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</si>
  <si>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</si>
  <si>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</si>
  <si>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</si>
  <si>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</si>
  <si>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</si>
  <si>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</si>
  <si>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</si>
  <si>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</si>
  <si>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</si>
  <si>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</si>
  <si>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</si>
  <si>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</si>
  <si>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</si>
  <si>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</si>
  <si>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</si>
  <si>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</si>
  <si>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</si>
  <si>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</si>
  <si>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</si>
  <si>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</si>
  <si>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</si>
  <si>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</si>
  <si>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</si>
  <si>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</si>
  <si>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</si>
  <si>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</si>
  <si>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</si>
  <si>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</si>
  <si>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</si>
  <si>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</si>
  <si>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</si>
  <si>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</si>
  <si>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</si>
  <si>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</si>
  <si>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</si>
  <si>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</si>
  <si>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</si>
  <si>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</si>
  <si>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</si>
  <si>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</si>
  <si>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</si>
  <si>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</si>
  <si>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</si>
  <si>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</si>
  <si>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</si>
  <si>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</si>
  <si>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</si>
  <si>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</si>
  <si>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</si>
  <si>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</si>
  <si>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</si>
  <si>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</si>
  <si>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</si>
  <si>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</si>
  <si>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</si>
  <si>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</si>
  <si>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</si>
  <si>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</si>
  <si>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</si>
  <si>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</si>
  <si>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</si>
  <si>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</si>
  <si>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</si>
  <si>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</si>
  <si>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</si>
  <si>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OBRA: PAVIMENTAÇÃO EM PARALELEPIPEDO </t>
  </si>
  <si>
    <t xml:space="preserve">PLANILHA ORÇAMENTÁRIA </t>
  </si>
  <si>
    <t>TRECHO:</t>
  </si>
  <si>
    <t>LARGURA (m):</t>
  </si>
  <si>
    <t>ÁREA (m²):</t>
  </si>
  <si>
    <t>EXTENSÃO (m):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</si>
  <si>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</si>
  <si>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</si>
  <si>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</si>
  <si>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</si>
  <si>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</si>
  <si>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</si>
  <si>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</si>
  <si>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</si>
  <si>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</si>
  <si>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</si>
  <si>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</si>
  <si>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</si>
  <si>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</si>
  <si>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</si>
  <si>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</si>
  <si>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</si>
  <si>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</si>
  <si>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</si>
  <si>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</si>
  <si>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</si>
  <si>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</si>
  <si>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</si>
  <si>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</si>
  <si>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</si>
  <si>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</si>
  <si>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</si>
  <si>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Código</t>
  </si>
  <si>
    <t>Descrição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</si>
  <si>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</si>
  <si>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</si>
  <si>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</si>
  <si>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</si>
  <si>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</si>
  <si>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</si>
  <si>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</si>
  <si>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</si>
  <si>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</si>
  <si>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Engenheiro civil de obra junior com encargos complementares</t>
  </si>
  <si>
    <t>Encarregado geral com encargos complementares</t>
  </si>
  <si>
    <t>Servente com encargos complementares</t>
  </si>
  <si>
    <t>Calceteiro com encargos complementares</t>
  </si>
  <si>
    <t>Areia grossa - posto jazida/fornecedor (retirado na jazida, sem transporte)</t>
  </si>
  <si>
    <t>Pedreiro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</si>
  <si>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</si>
  <si>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</si>
  <si>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</si>
  <si>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</si>
  <si>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</si>
  <si>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</si>
  <si>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>Argamassa traço 1:3 (em volume de cimento e areia média úmida), preparo manual. af_08/2019</t>
  </si>
  <si>
    <t>Areia media - posto jazida/fornecedor (retirado na jazida, sem transporte)</t>
  </si>
  <si>
    <t>Meio-fio ou guia de concreto, pre-moldado, comp 1 m, *30 x 12/15* cm (h x l1/l2)</t>
  </si>
  <si>
    <t xml:space="preserve"> 00006212 </t>
  </si>
  <si>
    <t>Sarrafo *2,5 x 7,5* cm em pinus, mista ou equivalente da regiao - bruta</t>
  </si>
  <si>
    <t>Tabua *2,5 x 30 cm em pinus, mista ou equivalente da regiao - bruta</t>
  </si>
  <si>
    <t>Concreto usinado bombeavel, classe de resistencia c20, com brita 0 e 1, slump = 100 +/- 20 mm, exclui servico de bombeamento (nbr 8953)</t>
  </si>
  <si>
    <t xml:space="preserve">OBRA: PAVIMENTAÇÃO EM PARALELEPÍPEDO </t>
  </si>
  <si>
    <t>VALOR DAS OBRAS E SERVIÇOS  (R$)</t>
  </si>
  <si>
    <t>TOTAL GERAL R$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</si>
  <si>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</si>
  <si>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</si>
  <si>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</si>
  <si>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</si>
  <si>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</si>
  <si>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</si>
  <si>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</si>
  <si>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</si>
  <si>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</si>
  <si>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</si>
  <si>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</si>
  <si>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</si>
  <si>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</si>
  <si>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</si>
  <si>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</si>
  <si>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</si>
  <si>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</si>
  <si>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</si>
  <si>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</si>
  <si>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</si>
  <si>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</si>
  <si>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</si>
  <si>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>milheiro</t>
  </si>
  <si>
    <t>Quantidade</t>
  </si>
  <si>
    <t>mil/m²</t>
  </si>
  <si>
    <t>t/m³</t>
  </si>
  <si>
    <t>Km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</si>
  <si>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</si>
  <si>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</si>
  <si>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</si>
  <si>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</si>
  <si>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</si>
  <si>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</si>
  <si>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</si>
  <si>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</si>
  <si>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</si>
  <si>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</si>
  <si>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</si>
  <si>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</si>
  <si>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</si>
  <si>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</si>
  <si>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</si>
  <si>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5932 </t>
  </si>
  <si>
    <t xml:space="preserve"> 5934 </t>
  </si>
  <si>
    <t xml:space="preserve"> 93244 </t>
  </si>
  <si>
    <t xml:space="preserve"> 94273 </t>
  </si>
  <si>
    <t>COMP. SADA 04</t>
  </si>
  <si>
    <t>UN</t>
  </si>
  <si>
    <t>UND</t>
  </si>
  <si>
    <t>Fornecimento e instalação de placa de obra com chapa galvanizada e estrutura de madeira. af_03/2022_ps</t>
  </si>
  <si>
    <t>Pintura imunizante para madeira, 2 demãos. af_01/2021</t>
  </si>
  <si>
    <t>Carpinteiro de formas com encargos complementares</t>
  </si>
  <si>
    <t>Sarrafo *2,5 x 10* cm em pinus, mista ou equivalente da regiao - bruta</t>
  </si>
  <si>
    <t>Placa de obra (para construcao civil) em chapa galvanizada *n. 22*, adesivada, de *2,4 x 1,2* m (sem postes para fixacao)</t>
  </si>
  <si>
    <t>Prego de aco polido com cabeca 10 x 10 (7/8 x 17)</t>
  </si>
  <si>
    <t>Prego de aco polido com cabeca 17 x 27 (2 1/2 x 11)</t>
  </si>
  <si>
    <t>Regularização de superfícies com motoniveladora. af_09/2024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</si>
  <si>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</si>
  <si>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</si>
  <si>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>Rolo compactador vibratório pé de carneiro para solos, potência 80 hp, peso operacional sem/com lastro 7,4 / 8,8 t, largura de trabalho 1,68 m - chi diurno. af_02/2016</t>
  </si>
  <si>
    <t>Argamassa traço 1:3 (em volume de cimento e areia média úmida), preparo mecânico com betoneira 400 l. af_08/2019</t>
  </si>
  <si>
    <t>Assentamento de guia (meio-fio) em trecho reto, confeccionada em concreto pré-fabricado, dimensões 100x15x13x30 cm (comprimento x base inferior x base superior x altura). af_01/2024</t>
  </si>
  <si>
    <t>Limpeza final da obra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</si>
  <si>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</si>
  <si>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</si>
  <si>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</si>
  <si>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</si>
  <si>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</si>
  <si>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</si>
  <si>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</si>
  <si>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</si>
  <si>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Quantidade (medição atual)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</si>
  <si>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</si>
  <si>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</si>
  <si>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</si>
  <si>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</si>
  <si>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</si>
  <si>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</si>
  <si>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</si>
  <si>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</si>
  <si>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</si>
  <si>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</si>
  <si>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</si>
  <si>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</si>
  <si>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 xml:space="preserve">Área total </t>
  </si>
  <si>
    <t xml:space="preserve">DMT Obra à Jazida </t>
  </si>
  <si>
    <t xml:space="preserve">Km </t>
  </si>
  <si>
    <t xml:space="preserve">Contenção </t>
  </si>
  <si>
    <t xml:space="preserve">Total </t>
  </si>
  <si>
    <t>txKm</t>
  </si>
  <si>
    <t>HORISTA: 113,33%
MENSALISTA: 71,12%</t>
  </si>
  <si>
    <t xml:space="preserve">URBANA E RURAL </t>
  </si>
  <si>
    <t>2.2</t>
  </si>
  <si>
    <t>2.3</t>
  </si>
  <si>
    <t>2.4</t>
  </si>
  <si>
    <t>2.5</t>
  </si>
  <si>
    <t>3.2</t>
  </si>
  <si>
    <t>Próprio</t>
  </si>
  <si>
    <t xml:space="preserve"> 94969 </t>
  </si>
  <si>
    <t xml:space="preserve"> 00039126 </t>
  </si>
  <si>
    <t xml:space="preserve"> 00007696 </t>
  </si>
  <si>
    <t xml:space="preserve"> I2525 </t>
  </si>
  <si>
    <t>SEINFRA</t>
  </si>
  <si>
    <t xml:space="preserve"> 00013521 </t>
  </si>
  <si>
    <t>Placa esmaltada para identificação de nome de rua, dimensões 45 x 20 cm com tubo de aço</t>
  </si>
  <si>
    <t>SERVIÇOS DIVERSOS</t>
  </si>
  <si>
    <t>1.3</t>
  </si>
  <si>
    <t>9537 - SINAPI/PI</t>
  </si>
  <si>
    <t xml:space="preserve">Quantidade total </t>
  </si>
  <si>
    <t xml:space="preserve">Limpeza final da obra </t>
  </si>
  <si>
    <t xml:space="preserve">Área Total </t>
  </si>
  <si>
    <t xml:space="preserve">RUA PROJETADA </t>
  </si>
  <si>
    <t>Transporte com caminhão basculante de 10 m³, em via urbana em leito natural</t>
  </si>
  <si>
    <t>COMP. SADA 05</t>
  </si>
  <si>
    <t xml:space="preserve">Compactação Mecânica </t>
  </si>
  <si>
    <t>COORDENADAS</t>
  </si>
  <si>
    <t xml:space="preserve"> -7.846060°                                                                -42.819788°</t>
  </si>
  <si>
    <t xml:space="preserve">RUA SETE DE SETEMBRO </t>
  </si>
  <si>
    <t xml:space="preserve">RUA FIO </t>
  </si>
  <si>
    <t xml:space="preserve">RUA CANDIDA VIEIRA </t>
  </si>
  <si>
    <t xml:space="preserve">RUA SÃO PEDRO </t>
  </si>
  <si>
    <t xml:space="preserve">RUA DO SAQUIM </t>
  </si>
  <si>
    <t xml:space="preserve">RUA DO PAIOL AO BREJO DE BAIXO </t>
  </si>
  <si>
    <t xml:space="preserve">RUA DO MORRO DO BAIRRO MALHADA </t>
  </si>
  <si>
    <t>2.6</t>
  </si>
  <si>
    <t>2.7</t>
  </si>
  <si>
    <t>TOTAL GERAL DA PAVIMENTAÇÃO R$</t>
  </si>
  <si>
    <t>SERVENTE COM ENCARGOS COMPLEMENTARES</t>
  </si>
  <si>
    <t xml:space="preserve"> 90777 </t>
  </si>
  <si>
    <t xml:space="preserve"> 90776 </t>
  </si>
  <si>
    <t xml:space="preserve"> 9537 </t>
  </si>
  <si>
    <t xml:space="preserve"> 00000003 </t>
  </si>
  <si>
    <t>L</t>
  </si>
  <si>
    <t xml:space="preserve"> 88260 </t>
  </si>
  <si>
    <t xml:space="preserve"> 88628 </t>
  </si>
  <si>
    <t xml:space="preserve"> COMPOSIÇÃO SADA 05 </t>
  </si>
  <si>
    <t>DESMONTE MANUAL DE ROCHA DE ORIGEM ARENÍTICA</t>
  </si>
  <si>
    <t xml:space="preserve"> 00000367 </t>
  </si>
  <si>
    <t xml:space="preserve"> 00001442 </t>
  </si>
  <si>
    <t>PEDREIRO COM ENCARGOS COMPLEMENTARES</t>
  </si>
  <si>
    <t xml:space="preserve"> 95878 </t>
  </si>
  <si>
    <t>Acido cloridrico / acido muriatico, diluicao 10% a 12% para uso em limpeza</t>
  </si>
  <si>
    <t>Pavimentação em paralelepípedo</t>
  </si>
  <si>
    <t>Desmonte manual de rocha de origem arenítica</t>
  </si>
  <si>
    <t>Compactação mecânica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</si>
  <si>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</si>
  <si>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>Transporte com caminhão basculante de 10 m³, em via urbana pavimentada, dmt até 30 km (unidade: txkm). af_07/2020</t>
  </si>
  <si>
    <t xml:space="preserve"> COMP. SADA01 </t>
  </si>
  <si>
    <t>CONCRETO FCK = 15MPA, TRAÇO 1:3,4:3,5 (EM MASSA SECA DE CIMENTO/ AREIA MÉDIA/ BRITA 1) - PREPARO MECÂNICO COM BETONEIRA 600 L. AF_05/2021</t>
  </si>
  <si>
    <t>ABRACADEIRA EM ACO PARA AMARRACAO DE ELETRODUTOS, TIPO D, COM 4" E CUNHA DE FIXACAO</t>
  </si>
  <si>
    <t>TUBO ACO GALVANIZADO COM COSTURA, CLASSE MEDIA, DN 2", E = *3,65* MM, PESO *5,10* KG/M (NBR 5580)</t>
  </si>
  <si>
    <t>PARAFUSO C/PORCA E ARRUELA DE 1/4X1 1/2"</t>
  </si>
  <si>
    <t>PLACA DE ACO ESMALTADA PARA IDENTIFICACAO DE RUA, *45 CM X 20* CM</t>
  </si>
  <si>
    <t xml:space="preserve"> COTAÇÃO 11 </t>
  </si>
  <si>
    <t>Indenização de jazida</t>
  </si>
  <si>
    <t xml:space="preserve"> COMPOSIÇÃO SADA TCE PI</t>
  </si>
  <si>
    <t xml:space="preserve"> COMP. SADA02 </t>
  </si>
  <si>
    <t xml:space="preserve"> COMP. SADA03 </t>
  </si>
  <si>
    <t xml:space="preserve"> COMP. SADA04 </t>
  </si>
  <si>
    <t xml:space="preserve"> COMP. SADA05 </t>
  </si>
  <si>
    <t>HORISTA: 90,66%
MENSALISTA: 52,90%</t>
  </si>
  <si>
    <t>COMPRIMENTO</t>
  </si>
  <si>
    <t xml:space="preserve">LARGURA </t>
  </si>
  <si>
    <t xml:space="preserve"> -5.817345°                       -42.515908°</t>
  </si>
  <si>
    <t xml:space="preserve"> -5.818333°          -42.515259°</t>
  </si>
  <si>
    <t xml:space="preserve"> -5.822059°               -42.509574°</t>
  </si>
  <si>
    <t xml:space="preserve"> -5.820902°                                 -42.506318°</t>
  </si>
  <si>
    <t xml:space="preserve"> -5.775064°                   -42.539827°</t>
  </si>
  <si>
    <t xml:space="preserve"> -5.777379°                        -42.529654°</t>
  </si>
  <si>
    <t xml:space="preserve"> -5.848201°                                    -42.457964°</t>
  </si>
  <si>
    <t>CANTO DO BURITI</t>
  </si>
  <si>
    <t>CANTO DO BURITI E TABULEIRO</t>
  </si>
  <si>
    <t xml:space="preserve">COMPRIMENTO </t>
  </si>
  <si>
    <t>RUA PROJETA 01 - POV. TABULEIRO</t>
  </si>
  <si>
    <t>RUA PROJETA 02 - POV. TABULEIRO</t>
  </si>
  <si>
    <t>RUA PROJETA 03 - POV. TABULEIRO</t>
  </si>
  <si>
    <t>RUA PROJETA 04 - POV. TABULEIRO</t>
  </si>
  <si>
    <t>RUA PROJETA 05 - POV. TABULEIRO</t>
  </si>
  <si>
    <t>RUA PROJETA 06 - POV. TABULEIRO</t>
  </si>
  <si>
    <t>RUA PROJETA 07 - POV. TABULEIRO</t>
  </si>
  <si>
    <t>RUA PROJETA 08 - POV. TABULEIRO</t>
  </si>
  <si>
    <t>RUA PADRE MARCOS - ZONA URBANA CB</t>
  </si>
  <si>
    <t>RUA SILVINO ALVES DE MENESES - ZONA URBANA CB</t>
  </si>
  <si>
    <t xml:space="preserve"> -8.118750°          -42.951381°</t>
  </si>
  <si>
    <t xml:space="preserve"> -8.109961°            -42.952726°</t>
  </si>
  <si>
    <t xml:space="preserve"> -8.232433°                -43.016549°</t>
  </si>
  <si>
    <t xml:space="preserve"> -8.232383°             -43.016543°</t>
  </si>
  <si>
    <t xml:space="preserve"> -8.232681°                   -43.016002°</t>
  </si>
  <si>
    <t xml:space="preserve"> -8.232447°                 -43.015214°</t>
  </si>
  <si>
    <t xml:space="preserve"> -8.232741°                -43.014607°</t>
  </si>
  <si>
    <t xml:space="preserve"> -8.233764°                 -43.015174°</t>
  </si>
  <si>
    <t xml:space="preserve"> -8.232562°                           -43.013609°</t>
  </si>
  <si>
    <t xml:space="preserve"> -8.232129°                        -43.015758°</t>
  </si>
  <si>
    <t>2.8</t>
  </si>
  <si>
    <t>2.9</t>
  </si>
  <si>
    <t>2.10</t>
  </si>
  <si>
    <t xml:space="preserve">Limpeza da obra </t>
  </si>
  <si>
    <t xml:space="preserve">LOCAL: ZONA URBANA E RURAL </t>
  </si>
  <si>
    <t xml:space="preserve">OBJETO: PAVIMENTAÇÃO EM PARALELEPÍPEDO DE VIAS EM CANTO DO BURITI </t>
  </si>
  <si>
    <r>
      <t xml:space="preserve">OBRA: </t>
    </r>
    <r>
      <rPr>
        <sz val="10"/>
        <color theme="1"/>
        <rFont val="Arial"/>
        <family val="2"/>
      </rPr>
      <t>PAVIMENTAÇÃO EM CANTO DO BURITI  -PI</t>
    </r>
  </si>
  <si>
    <t>LOCAL: CANTO DO BURITI</t>
  </si>
  <si>
    <t>LOCAL:CANTO DO BURITI -  PI</t>
  </si>
  <si>
    <t>SINAPI 09/2025</t>
  </si>
  <si>
    <t>BANCA: SINAPI 09/2025 - Sem desoneração</t>
  </si>
  <si>
    <t>BASE DE PREÇO: SINAPI PI 09/2025</t>
  </si>
  <si>
    <t>BANCA: SINAPI - 09/2025</t>
  </si>
  <si>
    <t>FONTE:  
SINAPI 09/2025</t>
  </si>
  <si>
    <t>BANCA: SINAPI 09/2025 - Com desoneração - Horista: 90,66 % / Mensalista: 52,90% - BDI: 26,86 %</t>
  </si>
  <si>
    <t>COM DESONERAÇÃO
BDI: 26,86%</t>
  </si>
  <si>
    <t>BASE DE PREÇO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</si>
</sst>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#,##0.0000"/>
    <numFmt numFmtId="166" formatCode="#,##0.000"/>
    <numFmt numFmtId="167" formatCode="_(* #,##0.00_);_(* \(#,##0.00\);_(* &quot;-&quot;??_);_(@_)"/>
    <numFmt numFmtId="168" formatCode="&quot;R$&quot;\ #,##0.00"/>
    <numFmt numFmtId="169" formatCode="#,##0.00;[Red]#,##0.00"/>
    <numFmt numFmtId="170" formatCode="&quot;R$&quot;\ #,##0.00;[Red]&quot;R$&quot;\ #,##0.00"/>
    <numFmt numFmtId="171" formatCode="0.0000"/>
    <numFmt numFmtId="172" formatCode="0.0000%"/>
    <numFmt numFmtId="173" formatCode="_(&quot;R$ &quot;* #,##0.00_);_(&quot;R$ &quot;* \(#,##0.00\);_(&quot;R$ &quot;* &quot;-&quot;??_);_(@_)"/>
    <numFmt numFmtId="174" formatCode="#,##0.0000000"/>
    <numFmt numFmtId="175" formatCode="_(* #,##0.000_);_(* \(#,##0.0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1"/>
    </font>
    <font>
      <b/>
      <sz val="8"/>
      <name val="Arial"/>
      <family val="1"/>
    </font>
    <font>
      <b/>
      <sz val="8"/>
      <color rgb="FF000000"/>
      <name val="Arial"/>
      <family val="1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8" fillId="0" borderId="0"/>
  </cellStyleXfs>
  <cellXfs count="459">
    <xf numFmtId="0" fontId="0" fillId="0" borderId="0" xfId="0"/>
    <xf numFmtId="10" fontId="3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9" fontId="7" fillId="0" borderId="8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70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6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7" xfId="4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10" fillId="0" borderId="20" xfId="4" applyNumberFormat="1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9" xfId="4" applyFont="1" applyBorder="1" applyAlignment="1" applyProtection="1">
      <alignment horizontal="center" vertical="center"/>
      <protection hidden="1"/>
    </xf>
    <xf numFmtId="2" fontId="4" fillId="0" borderId="18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2" fontId="6" fillId="0" borderId="23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6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8" xfId="4" applyFont="1" applyBorder="1" applyAlignment="1" applyProtection="1">
      <alignment horizontal="center" vertical="center"/>
      <protection hidden="1"/>
    </xf>
    <xf numFmtId="0" fontId="6" fillId="0" borderId="8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71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0" xfId="4" applyFont="1" applyBorder="1" applyAlignment="1" applyProtection="1">
      <alignment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right" vertical="center"/>
      <protection hidden="1"/>
    </xf>
    <xf numFmtId="10" fontId="6" fillId="0" borderId="11" xfId="5" applyNumberFormat="1" applyFont="1" applyFill="1" applyBorder="1" applyAlignment="1" applyProtection="1">
      <alignment horizontal="center" vertical="center"/>
      <protection hidden="1"/>
    </xf>
    <xf numFmtId="171" fontId="4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Fill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hidden="1"/>
    </xf>
    <xf numFmtId="2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7" xfId="4" applyFont="1" applyBorder="1" applyAlignment="1" applyProtection="1">
      <alignment horizontal="center" vertical="center"/>
      <protection hidden="1"/>
    </xf>
    <xf numFmtId="167" fontId="6" fillId="0" borderId="19" xfId="5" applyFont="1" applyFill="1" applyBorder="1" applyAlignment="1" applyProtection="1">
      <alignment horizontal="center" vertical="center"/>
      <protection hidden="1"/>
    </xf>
    <xf numFmtId="2" fontId="6" fillId="0" borderId="19" xfId="5" applyNumberFormat="1" applyFont="1" applyFill="1" applyBorder="1" applyAlignment="1" applyProtection="1">
      <alignment horizontal="center" vertical="center"/>
      <protection hidden="1"/>
    </xf>
    <xf numFmtId="2" fontId="4" fillId="0" borderId="20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9" xfId="4" applyFont="1" applyBorder="1" applyAlignment="1" applyProtection="1">
      <alignment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2" fontId="6" fillId="0" borderId="20" xfId="4" applyNumberFormat="1" applyFont="1" applyBorder="1" applyAlignment="1" applyProtection="1">
      <alignment horizontal="center" vertical="center"/>
      <protection hidden="1"/>
    </xf>
    <xf numFmtId="0" fontId="6" fillId="0" borderId="22" xfId="4" applyFont="1" applyBorder="1" applyAlignment="1" applyProtection="1">
      <alignment horizontal="center" vertical="center"/>
      <protection hidden="1"/>
    </xf>
    <xf numFmtId="171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9" xfId="4" applyNumberFormat="1" applyFont="1" applyBorder="1" applyAlignment="1" applyProtection="1">
      <alignment horizontal="center" vertical="center"/>
      <protection hidden="1"/>
    </xf>
    <xf numFmtId="172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43" fontId="4" fillId="5" borderId="2" xfId="1" applyFont="1" applyFill="1" applyBorder="1" applyAlignment="1">
      <alignment horizontal="center" vertical="center" wrapText="1"/>
    </xf>
    <xf numFmtId="169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7" fillId="3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10" fontId="7" fillId="0" borderId="8" xfId="1" applyNumberFormat="1" applyFont="1" applyFill="1" applyBorder="1" applyAlignment="1">
      <alignment horizontal="center" vertical="center" wrapText="1"/>
    </xf>
    <xf numFmtId="10" fontId="7" fillId="0" borderId="4" xfId="1" applyNumberFormat="1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0" xfId="0" applyFont="1"/>
    <xf numFmtId="0" fontId="4" fillId="0" borderId="19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3" fillId="0" borderId="10" xfId="0" applyFont="1" applyBorder="1"/>
    <xf numFmtId="0" fontId="3" fillId="0" borderId="15" xfId="0" applyFont="1" applyBorder="1"/>
    <xf numFmtId="0" fontId="3" fillId="0" borderId="11" xfId="0" applyFont="1" applyBorder="1"/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14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3" xfId="4" applyNumberFormat="1" applyFont="1" applyBorder="1" applyAlignment="1" applyProtection="1">
      <alignment horizontal="center" vertical="center"/>
      <protection hidden="1"/>
    </xf>
    <xf numFmtId="2" fontId="4" fillId="0" borderId="16" xfId="4" applyNumberFormat="1" applyFont="1" applyBorder="1" applyAlignment="1" applyProtection="1">
      <alignment horizontal="center" vertical="center"/>
      <protection hidden="1"/>
    </xf>
    <xf numFmtId="167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28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locked="0"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9" xfId="0" applyNumberFormat="1" applyFont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74" fontId="17" fillId="0" borderId="2" xfId="0" applyNumberFormat="1" applyFont="1" applyBorder="1" applyAlignment="1">
      <alignment horizontal="right" vertical="center" wrapText="1"/>
    </xf>
    <xf numFmtId="169" fontId="2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9" fontId="2" fillId="4" borderId="2" xfId="3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 wrapText="1"/>
    </xf>
    <xf numFmtId="0" fontId="23" fillId="3" borderId="10" xfId="11" applyFont="1" applyFill="1" applyBorder="1" applyAlignment="1">
      <alignment vertical="center"/>
    </xf>
    <xf numFmtId="0" fontId="24" fillId="3" borderId="15" xfId="11" applyFont="1" applyFill="1" applyBorder="1" applyAlignment="1">
      <alignment vertical="center"/>
    </xf>
    <xf numFmtId="0" fontId="22" fillId="0" borderId="0" xfId="11" applyAlignment="1">
      <alignment horizontal="left" vertical="top"/>
    </xf>
    <xf numFmtId="0" fontId="23" fillId="3" borderId="13" xfId="11" applyFont="1" applyFill="1" applyBorder="1" applyAlignment="1">
      <alignment vertical="center"/>
    </xf>
    <xf numFmtId="0" fontId="25" fillId="3" borderId="0" xfId="11" applyFont="1" applyFill="1" applyAlignment="1">
      <alignment horizontal="left" vertical="center"/>
    </xf>
    <xf numFmtId="43" fontId="0" fillId="0" borderId="0" xfId="12" applyFont="1" applyAlignment="1">
      <alignment horizontal="left" vertical="top"/>
    </xf>
    <xf numFmtId="167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justify" wrapText="1"/>
    </xf>
    <xf numFmtId="0" fontId="8" fillId="0" borderId="0" xfId="4" applyAlignment="1">
      <alignment vertical="center"/>
    </xf>
    <xf numFmtId="167" fontId="8" fillId="0" borderId="0" xfId="4" applyNumberFormat="1" applyAlignment="1">
      <alignment vertical="center"/>
    </xf>
    <xf numFmtId="167" fontId="16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top"/>
    </xf>
    <xf numFmtId="49" fontId="8" fillId="0" borderId="8" xfId="4" applyNumberFormat="1" applyBorder="1"/>
    <xf numFmtId="0" fontId="8" fillId="0" borderId="8" xfId="4" applyBorder="1"/>
    <xf numFmtId="167" fontId="8" fillId="0" borderId="8" xfId="4" applyNumberFormat="1" applyBorder="1"/>
    <xf numFmtId="167" fontId="8" fillId="0" borderId="4" xfId="4" applyNumberFormat="1" applyBorder="1" applyAlignment="1">
      <alignment horizontal="center"/>
    </xf>
    <xf numFmtId="167" fontId="8" fillId="0" borderId="0" xfId="4" applyNumberFormat="1" applyAlignment="1">
      <alignment horizontal="center"/>
    </xf>
    <xf numFmtId="0" fontId="8" fillId="0" borderId="0" xfId="4" applyAlignment="1">
      <alignment horizontal="justify" wrapText="1"/>
    </xf>
    <xf numFmtId="167" fontId="8" fillId="0" borderId="0" xfId="13" applyFont="1" applyBorder="1" applyAlignment="1"/>
    <xf numFmtId="167" fontId="8" fillId="0" borderId="0" xfId="4" applyNumberFormat="1"/>
    <xf numFmtId="167" fontId="16" fillId="2" borderId="2" xfId="13" applyFont="1" applyFill="1" applyBorder="1" applyAlignment="1"/>
    <xf numFmtId="167" fontId="16" fillId="2" borderId="2" xfId="4" applyNumberFormat="1" applyFont="1" applyFill="1" applyBorder="1"/>
    <xf numFmtId="167" fontId="16" fillId="0" borderId="0" xfId="13" applyFont="1" applyFill="1" applyBorder="1" applyAlignment="1"/>
    <xf numFmtId="167" fontId="26" fillId="0" borderId="0" xfId="13" applyFont="1" applyBorder="1" applyAlignment="1"/>
    <xf numFmtId="0" fontId="16" fillId="4" borderId="0" xfId="4" applyFont="1" applyFill="1" applyAlignment="1">
      <alignment vertical="top"/>
    </xf>
    <xf numFmtId="49" fontId="16" fillId="4" borderId="0" xfId="4" applyNumberFormat="1" applyFont="1" applyFill="1" applyAlignment="1">
      <alignment vertical="center"/>
    </xf>
    <xf numFmtId="0" fontId="16" fillId="0" borderId="0" xfId="4" applyFont="1" applyAlignment="1">
      <alignment vertical="top"/>
    </xf>
    <xf numFmtId="49" fontId="8" fillId="0" borderId="0" xfId="4" applyNumberFormat="1" applyAlignment="1">
      <alignment vertical="center"/>
    </xf>
    <xf numFmtId="167" fontId="8" fillId="0" borderId="0" xfId="13" applyFont="1" applyBorder="1" applyAlignment="1">
      <alignment vertical="center"/>
    </xf>
    <xf numFmtId="49" fontId="16" fillId="0" borderId="0" xfId="4" applyNumberFormat="1" applyFont="1" applyAlignment="1">
      <alignment wrapText="1"/>
    </xf>
    <xf numFmtId="167" fontId="16" fillId="0" borderId="0" xfId="4" applyNumberFormat="1" applyFont="1" applyAlignment="1">
      <alignment horizontal="center" vertical="center"/>
    </xf>
    <xf numFmtId="167" fontId="26" fillId="0" borderId="0" xfId="4" applyNumberFormat="1" applyFont="1" applyAlignment="1">
      <alignment horizontal="center"/>
    </xf>
    <xf numFmtId="0" fontId="26" fillId="0" borderId="0" xfId="4" applyFont="1" applyAlignment="1">
      <alignment horizontal="justify" wrapText="1"/>
    </xf>
    <xf numFmtId="167" fontId="26" fillId="0" borderId="0" xfId="4" applyNumberFormat="1" applyFont="1"/>
    <xf numFmtId="167" fontId="27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center"/>
    </xf>
    <xf numFmtId="49" fontId="22" fillId="0" borderId="0" xfId="11" applyNumberFormat="1"/>
    <xf numFmtId="0" fontId="22" fillId="0" borderId="0" xfId="11" applyAlignment="1">
      <alignment horizontal="center" vertical="center"/>
    </xf>
    <xf numFmtId="175" fontId="8" fillId="0" borderId="0" xfId="13" applyNumberFormat="1" applyFont="1" applyBorder="1" applyAlignment="1"/>
    <xf numFmtId="0" fontId="23" fillId="3" borderId="15" xfId="11" applyFont="1" applyFill="1" applyBorder="1" applyAlignment="1">
      <alignment vertical="center" wrapText="1"/>
    </xf>
    <xf numFmtId="0" fontId="23" fillId="3" borderId="14" xfId="11" applyFont="1" applyFill="1" applyBorder="1" applyAlignment="1">
      <alignment vertical="center" wrapText="1"/>
    </xf>
    <xf numFmtId="0" fontId="24" fillId="3" borderId="14" xfId="11" applyFont="1" applyFill="1" applyBorder="1" applyAlignment="1">
      <alignment vertical="center"/>
    </xf>
    <xf numFmtId="43" fontId="23" fillId="0" borderId="11" xfId="12" applyFont="1" applyFill="1" applyBorder="1" applyAlignment="1">
      <alignment horizontal="left" vertical="center"/>
    </xf>
    <xf numFmtId="43" fontId="23" fillId="0" borderId="6" xfId="12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4" fontId="2" fillId="4" borderId="2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3" fontId="6" fillId="0" borderId="15" xfId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73" fontId="4" fillId="4" borderId="2" xfId="2" applyNumberFormat="1" applyFont="1" applyFill="1" applyBorder="1" applyAlignment="1">
      <alignment horizontal="center" vertical="center" wrapText="1"/>
    </xf>
    <xf numFmtId="10" fontId="4" fillId="4" borderId="2" xfId="3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justify" vertical="center"/>
    </xf>
    <xf numFmtId="0" fontId="2" fillId="2" borderId="8" xfId="0" applyFont="1" applyFill="1" applyBorder="1" applyAlignment="1">
      <alignment horizontal="center" vertical="center"/>
    </xf>
    <xf numFmtId="167" fontId="16" fillId="3" borderId="15" xfId="13" applyFont="1" applyFill="1" applyBorder="1" applyAlignment="1"/>
    <xf numFmtId="167" fontId="16" fillId="3" borderId="15" xfId="4" applyNumberFormat="1" applyFont="1" applyFill="1" applyBorder="1"/>
    <xf numFmtId="0" fontId="8" fillId="0" borderId="14" xfId="4" applyBorder="1" applyAlignment="1">
      <alignment vertical="center"/>
    </xf>
    <xf numFmtId="167" fontId="8" fillId="0" borderId="14" xfId="4" applyNumberFormat="1" applyBorder="1" applyAlignment="1">
      <alignment vertical="center"/>
    </xf>
    <xf numFmtId="4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167" fontId="16" fillId="0" borderId="0" xfId="4" applyNumberFormat="1" applyFont="1"/>
    <xf numFmtId="0" fontId="18" fillId="0" borderId="2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174" fontId="19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43" fontId="3" fillId="0" borderId="3" xfId="1" applyFont="1" applyFill="1" applyBorder="1" applyAlignment="1">
      <alignment vertical="center"/>
    </xf>
    <xf numFmtId="43" fontId="7" fillId="0" borderId="3" xfId="0" applyNumberFormat="1" applyFont="1" applyBorder="1" applyAlignment="1">
      <alignment horizontal="left" vertical="center" wrapText="1"/>
    </xf>
    <xf numFmtId="43" fontId="7" fillId="0" borderId="2" xfId="1" applyFont="1" applyBorder="1" applyAlignment="1">
      <alignment horizontal="left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3" borderId="2" xfId="3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169" fontId="7" fillId="0" borderId="9" xfId="1" applyNumberFormat="1" applyFont="1" applyFill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4" fontId="3" fillId="0" borderId="3" xfId="2" applyFont="1" applyFill="1" applyBorder="1" applyAlignment="1">
      <alignment vertical="center"/>
    </xf>
    <xf numFmtId="44" fontId="3" fillId="0" borderId="4" xfId="2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43" fontId="4" fillId="5" borderId="13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169" fontId="7" fillId="0" borderId="3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68" fontId="5" fillId="2" borderId="8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73" fontId="5" fillId="4" borderId="9" xfId="2" applyNumberFormat="1" applyFont="1" applyFill="1" applyBorder="1" applyAlignment="1">
      <alignment horizontal="center" vertical="center" wrapText="1"/>
    </xf>
    <xf numFmtId="173" fontId="5" fillId="4" borderId="12" xfId="2" applyNumberFormat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10" fontId="5" fillId="4" borderId="29" xfId="0" applyNumberFormat="1" applyFont="1" applyFill="1" applyBorder="1" applyAlignment="1">
      <alignment horizontal="center" vertical="center" wrapText="1"/>
    </xf>
    <xf numFmtId="10" fontId="5" fillId="4" borderId="12" xfId="0" applyNumberFormat="1" applyFont="1" applyFill="1" applyBorder="1" applyAlignment="1">
      <alignment horizontal="center" vertical="center" wrapText="1"/>
    </xf>
    <xf numFmtId="10" fontId="5" fillId="4" borderId="9" xfId="3" applyNumberFormat="1" applyFont="1" applyFill="1" applyBorder="1" applyAlignment="1">
      <alignment horizontal="center" vertical="center" wrapText="1"/>
    </xf>
    <xf numFmtId="10" fontId="5" fillId="4" borderId="12" xfId="3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43" fontId="4" fillId="5" borderId="3" xfId="1" applyFont="1" applyFill="1" applyBorder="1" applyAlignment="1">
      <alignment horizontal="center" vertical="center"/>
    </xf>
    <xf numFmtId="43" fontId="4" fillId="5" borderId="8" xfId="1" applyFont="1" applyFill="1" applyBorder="1" applyAlignment="1">
      <alignment horizontal="center" vertical="center"/>
    </xf>
    <xf numFmtId="43" fontId="4" fillId="5" borderId="4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9" xfId="4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19" xfId="4" applyFont="1" applyBorder="1" applyAlignment="1" applyProtection="1">
      <alignment horizontal="left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6" xfId="4" applyFont="1" applyBorder="1" applyAlignment="1" applyProtection="1">
      <alignment horizontal="right" vertical="center"/>
      <protection hidden="1"/>
    </xf>
    <xf numFmtId="0" fontId="4" fillId="0" borderId="27" xfId="4" applyFont="1" applyBorder="1" applyAlignment="1" applyProtection="1">
      <alignment horizontal="right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2" fontId="6" fillId="0" borderId="8" xfId="4" applyNumberFormat="1" applyFont="1" applyBorder="1" applyAlignment="1" applyProtection="1">
      <alignment horizontal="center" vertical="center"/>
      <protection hidden="1"/>
    </xf>
    <xf numFmtId="172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10" fontId="7" fillId="0" borderId="12" xfId="0" applyNumberFormat="1" applyFont="1" applyBorder="1" applyAlignment="1">
      <alignment horizontal="center" vertical="center" wrapText="1"/>
    </xf>
    <xf numFmtId="169" fontId="7" fillId="0" borderId="9" xfId="1" applyNumberFormat="1" applyFont="1" applyFill="1" applyBorder="1" applyAlignment="1">
      <alignment horizontal="center" vertical="center" wrapText="1"/>
    </xf>
    <xf numFmtId="169" fontId="7" fillId="0" borderId="12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9" fontId="8" fillId="0" borderId="8" xfId="4" applyNumberFormat="1" applyBorder="1" applyAlignment="1">
      <alignment horizontal="left" vertical="center" wrapText="1"/>
    </xf>
    <xf numFmtId="49" fontId="8" fillId="0" borderId="4" xfId="4" applyNumberFormat="1" applyBorder="1" applyAlignment="1">
      <alignment horizontal="left" vertical="center" wrapText="1"/>
    </xf>
    <xf numFmtId="49" fontId="8" fillId="0" borderId="14" xfId="4" applyNumberFormat="1" applyBorder="1" applyAlignment="1">
      <alignment horizontal="left" vertical="center" wrapText="1"/>
    </xf>
    <xf numFmtId="17" fontId="16" fillId="4" borderId="0" xfId="4" applyNumberFormat="1" applyFont="1" applyFill="1" applyAlignment="1">
      <alignment horizontal="left" vertical="center"/>
    </xf>
    <xf numFmtId="0" fontId="16" fillId="4" borderId="0" xfId="4" applyFont="1" applyFill="1" applyAlignment="1">
      <alignment horizontal="left" vertical="center"/>
    </xf>
    <xf numFmtId="167" fontId="16" fillId="2" borderId="2" xfId="4" applyNumberFormat="1" applyFont="1" applyFill="1" applyBorder="1" applyAlignment="1">
      <alignment horizontal="center" vertical="justify" wrapText="1"/>
    </xf>
    <xf numFmtId="0" fontId="16" fillId="4" borderId="2" xfId="4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10" fontId="8" fillId="3" borderId="11" xfId="3" applyNumberFormat="1" applyFont="1" applyFill="1" applyBorder="1" applyAlignment="1">
      <alignment horizontal="center" vertical="center"/>
    </xf>
    <xf numFmtId="10" fontId="8" fillId="3" borderId="25" xfId="3" applyNumberFormat="1" applyFont="1" applyFill="1" applyBorder="1" applyAlignment="1">
      <alignment horizontal="center" vertical="center"/>
    </xf>
    <xf numFmtId="10" fontId="8" fillId="3" borderId="6" xfId="3" applyNumberFormat="1" applyFont="1" applyFill="1" applyBorder="1" applyAlignment="1">
      <alignment horizontal="center" vertical="center"/>
    </xf>
    <xf numFmtId="44" fontId="8" fillId="3" borderId="2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1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10" fontId="15" fillId="0" borderId="2" xfId="3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44" fontId="1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</cellXfs>
  <cellStyles count="15">
    <cellStyle name="Moeda" xfId="2" builtinId="4"/>
    <cellStyle name="Normal" xfId="0" builtinId="0"/>
    <cellStyle name="Normal 2" xfId="4" xr:uid="{00000000-0005-0000-0000-000002000000}"/>
    <cellStyle name="Normal 2 2 2 2" xfId="8" xr:uid="{26A06343-2AFA-43DE-8E79-C6E205D57E9C}"/>
    <cellStyle name="Normal 3" xfId="6" xr:uid="{00000000-0005-0000-0000-000003000000}"/>
    <cellStyle name="Normal 4" xfId="11" xr:uid="{1732E3E4-CCE5-48C0-B125-D197BED4EC01}"/>
    <cellStyle name="Normal 5" xfId="14" xr:uid="{1BDBC98E-F9C5-4DD8-B75F-94D0A1C88FEB}"/>
    <cellStyle name="Porcentagem" xfId="3" builtinId="5"/>
    <cellStyle name="Porcentagem 2" xfId="7" xr:uid="{00000000-0005-0000-0000-000005000000}"/>
    <cellStyle name="Porcentagem 3" xfId="9" xr:uid="{B5282DD0-FE38-41AA-90B3-EF6BFF257EDD}"/>
    <cellStyle name="Separador de milhares 2" xfId="5" xr:uid="{00000000-0005-0000-0000-000006000000}"/>
    <cellStyle name="Vírgula" xfId="1" builtinId="3"/>
    <cellStyle name="Vírgula 2" xfId="12" xr:uid="{A61B760A-2E72-451A-8CEF-FC2B8B2FA3C3}"/>
    <cellStyle name="Vírgula 2 2" xfId="13" xr:uid="{BDFAD721-879A-4A65-B30C-5CA6B3434D86}"/>
    <cellStyle name="Vírgula 3" xfId="10" xr:uid="{020FCBDC-51E3-4886-B310-96EB08A6CE95}"/>
  </cellStyles>
  <dxfs count="54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25</xdr:row>
      <xdr:rowOff>28575</xdr:rowOff>
    </xdr:from>
    <xdr:to>
      <xdr:col>3</xdr:col>
      <xdr:colOff>19050</xdr:colOff>
      <xdr:row>40</xdr:row>
      <xdr:rowOff>77314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32D3F46-70B8-D6AA-20AA-0838F70F4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6" y="4381500"/>
          <a:ext cx="4229099" cy="24776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66675</xdr:rowOff>
    </xdr:from>
    <xdr:to>
      <xdr:col>2</xdr:col>
      <xdr:colOff>742949</xdr:colOff>
      <xdr:row>104</xdr:row>
      <xdr:rowOff>115414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A30B970-4BA6-4068-BE35-FDA406AFF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5792450"/>
          <a:ext cx="4229099" cy="247761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152</xdr:row>
      <xdr:rowOff>19050</xdr:rowOff>
    </xdr:from>
    <xdr:to>
      <xdr:col>3</xdr:col>
      <xdr:colOff>28574</xdr:colOff>
      <xdr:row>167</xdr:row>
      <xdr:rowOff>67789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3909DF1-998F-40A1-95AF-06B906DC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26955750"/>
          <a:ext cx="4229099" cy="247761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215</xdr:row>
      <xdr:rowOff>47625</xdr:rowOff>
    </xdr:from>
    <xdr:to>
      <xdr:col>3</xdr:col>
      <xdr:colOff>28574</xdr:colOff>
      <xdr:row>230</xdr:row>
      <xdr:rowOff>96364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783AFC5E-7373-42A3-8651-D4D22A4CD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8195250"/>
          <a:ext cx="4229099" cy="247761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278</xdr:row>
      <xdr:rowOff>47625</xdr:rowOff>
    </xdr:from>
    <xdr:to>
      <xdr:col>3</xdr:col>
      <xdr:colOff>19049</xdr:colOff>
      <xdr:row>293</xdr:row>
      <xdr:rowOff>96364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70AD972B-A1AA-4ED1-A592-CC4042213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49406175"/>
          <a:ext cx="4229099" cy="247761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341</xdr:row>
      <xdr:rowOff>85725</xdr:rowOff>
    </xdr:from>
    <xdr:to>
      <xdr:col>3</xdr:col>
      <xdr:colOff>9524</xdr:colOff>
      <xdr:row>356</xdr:row>
      <xdr:rowOff>134464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0301A18-06A6-45F2-A4F9-C6896AABB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60655200"/>
          <a:ext cx="4229099" cy="2477614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404</xdr:row>
      <xdr:rowOff>38100</xdr:rowOff>
    </xdr:from>
    <xdr:to>
      <xdr:col>3</xdr:col>
      <xdr:colOff>38099</xdr:colOff>
      <xdr:row>419</xdr:row>
      <xdr:rowOff>86839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9AA83F37-0A7A-435C-A1CA-3AB37CEE6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1818500"/>
          <a:ext cx="4229099" cy="2477614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468</xdr:row>
      <xdr:rowOff>38100</xdr:rowOff>
    </xdr:from>
    <xdr:ext cx="4229099" cy="2477614"/>
    <xdr:pic>
      <xdr:nvPicPr>
        <xdr:cNvPr id="16" name="Imagem 15">
          <a:extLst>
            <a:ext uri="{FF2B5EF4-FFF2-40B4-BE49-F238E27FC236}">
              <a16:creationId xmlns:a16="http://schemas.microsoft.com/office/drawing/2014/main" id="{E993C6FB-6866-4F57-B40D-FA008014D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1818500"/>
          <a:ext cx="4229099" cy="2477614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533</xdr:row>
      <xdr:rowOff>38100</xdr:rowOff>
    </xdr:from>
    <xdr:ext cx="4229099" cy="2477614"/>
    <xdr:pic>
      <xdr:nvPicPr>
        <xdr:cNvPr id="17" name="Imagem 16">
          <a:extLst>
            <a:ext uri="{FF2B5EF4-FFF2-40B4-BE49-F238E27FC236}">
              <a16:creationId xmlns:a16="http://schemas.microsoft.com/office/drawing/2014/main" id="{A3FC014B-8FEF-40A2-A04D-4CFEB91CE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3191350"/>
          <a:ext cx="4229099" cy="2477614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598</xdr:row>
      <xdr:rowOff>38100</xdr:rowOff>
    </xdr:from>
    <xdr:ext cx="4229099" cy="2477614"/>
    <xdr:pic>
      <xdr:nvPicPr>
        <xdr:cNvPr id="18" name="Imagem 17">
          <a:extLst>
            <a:ext uri="{FF2B5EF4-FFF2-40B4-BE49-F238E27FC236}">
              <a16:creationId xmlns:a16="http://schemas.microsoft.com/office/drawing/2014/main" id="{EC9682C8-5F71-495D-B29B-1E6436A61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726125"/>
          <a:ext cx="4229099" cy="24776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649941</xdr:colOff>
      <xdr:row>28</xdr:row>
      <xdr:rowOff>112058</xdr:rowOff>
    </xdr:from>
    <xdr:to>
      <xdr:col>3</xdr:col>
      <xdr:colOff>848695</xdr:colOff>
      <xdr:row>32</xdr:row>
      <xdr:rowOff>32682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1617" y="5860676"/>
          <a:ext cx="1465019" cy="682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Relationship Id="rId1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H32"/>
  <sheetViews>
    <sheetView topLeftCell="A32" workbookViewId="0">
      <selection activeCell="N13" sqref="N13"/>
    </sheetView>
  </sheetViews>
  <sheetFormatPr defaultRowHeight="15" x14ac:dyDescent="0.25"/>
  <cols>
    <col min="1" max="1" width="31.5703125" customWidth="1"/>
    <col min="2" max="2" width="17.7109375" customWidth="1"/>
    <col min="3" max="3" width="16.7109375" bestFit="1" customWidth="1"/>
    <col min="4" max="4" width="10" customWidth="1"/>
    <col min="5" max="5" width="3.140625" bestFit="1" customWidth="1"/>
    <col min="6" max="6" width="12.5703125" bestFit="1" customWidth="1"/>
    <col min="7" max="7" width="22.42578125" bestFit="1" customWidth="1"/>
    <col min="8" max="8" width="9.5703125" customWidth="1"/>
  </cols>
  <sheetData>
    <row r="1" spans="1:8" ht="15" customHeight="1" x14ac:dyDescent="0.25">
      <c r="A1" s="16" t="s">
        <v>0</v>
      </c>
      <c r="B1" s="292" t="s">
        <v>1</v>
      </c>
      <c r="C1" s="292"/>
      <c r="D1" s="295" t="s">
        <v>2</v>
      </c>
      <c r="E1" s="296"/>
      <c r="F1" s="302" t="s">
        <v>429</v>
      </c>
      <c r="G1" s="300" t="s">
        <v>3</v>
      </c>
      <c r="H1" s="302" t="s">
        <v>429</v>
      </c>
    </row>
    <row r="2" spans="1:8" x14ac:dyDescent="0.25">
      <c r="A2" s="16" t="s">
        <v>4</v>
      </c>
      <c r="B2" s="292" t="s">
        <v>397</v>
      </c>
      <c r="C2" s="292"/>
      <c r="D2" s="297"/>
      <c r="E2" s="298"/>
      <c r="F2" s="303"/>
      <c r="G2" s="301"/>
      <c r="H2" s="303"/>
    </row>
    <row r="3" spans="1:8" x14ac:dyDescent="0.25">
      <c r="A3" s="16" t="s">
        <v>5</v>
      </c>
      <c r="B3" s="293" t="s">
        <v>398</v>
      </c>
      <c r="C3" s="293"/>
      <c r="D3" s="294" t="s">
        <v>6</v>
      </c>
      <c r="E3" s="294"/>
      <c r="F3" s="1">
        <v>0.21959999999999999</v>
      </c>
      <c r="G3" s="11" t="s">
        <v>6</v>
      </c>
      <c r="H3" s="1">
        <v>0.26860000000000001</v>
      </c>
    </row>
    <row r="4" spans="1:8" x14ac:dyDescent="0.25">
      <c r="A4" s="16" t="s">
        <v>7</v>
      </c>
      <c r="B4" s="292" t="s">
        <v>318</v>
      </c>
      <c r="C4" s="292"/>
      <c r="D4" s="294" t="s">
        <v>8</v>
      </c>
      <c r="E4" s="294"/>
      <c r="F4" s="1">
        <f>ENCARGOS!E42</f>
        <v>1.1333</v>
      </c>
      <c r="G4" s="12" t="s">
        <v>8</v>
      </c>
      <c r="H4" s="1">
        <f>ENCARGOS!C42</f>
        <v>0.90659999999999985</v>
      </c>
    </row>
    <row r="5" spans="1:8" x14ac:dyDescent="0.25">
      <c r="A5" s="2"/>
      <c r="B5" s="3" t="s">
        <v>9</v>
      </c>
      <c r="C5" s="3" t="s">
        <v>10</v>
      </c>
      <c r="D5" s="4"/>
      <c r="E5" s="4"/>
      <c r="F5" s="4"/>
      <c r="G5" s="4"/>
      <c r="H5" s="23"/>
    </row>
    <row r="6" spans="1:8" x14ac:dyDescent="0.25">
      <c r="A6" s="9" t="s">
        <v>11</v>
      </c>
      <c r="B6" s="22">
        <f>'RESUMO SD '!F22</f>
        <v>1482729.2</v>
      </c>
      <c r="C6" s="237">
        <f>'RESUMO CD'!F22</f>
        <v>1472970.49</v>
      </c>
      <c r="D6" s="4"/>
      <c r="E6" s="4"/>
      <c r="F6" s="4"/>
      <c r="G6" s="5"/>
    </row>
    <row r="7" spans="1:8" x14ac:dyDescent="0.25">
      <c r="A7" s="9" t="s">
        <v>12</v>
      </c>
      <c r="B7" s="22">
        <f>B6/D21</f>
        <v>127.71138673557277</v>
      </c>
      <c r="C7" s="22">
        <f>C6/D21</f>
        <v>126.87084323858743</v>
      </c>
      <c r="D7" s="4"/>
      <c r="E7" s="4"/>
      <c r="F7" s="4"/>
      <c r="G7" s="5"/>
    </row>
    <row r="8" spans="1:8" x14ac:dyDescent="0.25">
      <c r="A8" s="6"/>
      <c r="B8" s="5"/>
      <c r="C8" s="4"/>
      <c r="D8" s="4"/>
      <c r="E8" s="4"/>
      <c r="F8" s="4"/>
      <c r="G8" s="5"/>
    </row>
    <row r="9" spans="1:8" x14ac:dyDescent="0.25">
      <c r="A9" s="7" t="s">
        <v>13</v>
      </c>
      <c r="B9" s="7" t="s">
        <v>399</v>
      </c>
      <c r="C9" s="7" t="s">
        <v>389</v>
      </c>
      <c r="D9" s="304" t="s">
        <v>14</v>
      </c>
      <c r="E9" s="285"/>
      <c r="F9" s="7" t="s">
        <v>342</v>
      </c>
      <c r="G9" s="4"/>
    </row>
    <row r="10" spans="1:8" ht="22.5" x14ac:dyDescent="0.25">
      <c r="A10" s="36" t="s">
        <v>400</v>
      </c>
      <c r="B10" s="271">
        <v>285</v>
      </c>
      <c r="C10" s="271">
        <v>6</v>
      </c>
      <c r="D10" s="13">
        <f>ROUND(C10*B10,2)</f>
        <v>1710</v>
      </c>
      <c r="E10" s="14" t="s">
        <v>15</v>
      </c>
      <c r="F10" s="37" t="s">
        <v>412</v>
      </c>
      <c r="G10" s="5"/>
    </row>
    <row r="11" spans="1:8" ht="22.5" x14ac:dyDescent="0.25">
      <c r="A11" s="36" t="s">
        <v>401</v>
      </c>
      <c r="B11" s="271">
        <v>122</v>
      </c>
      <c r="C11" s="271">
        <v>6</v>
      </c>
      <c r="D11" s="13">
        <f t="shared" ref="D11:D15" si="0">ROUND(C11*B11,2)</f>
        <v>732</v>
      </c>
      <c r="E11" s="14" t="s">
        <v>15</v>
      </c>
      <c r="F11" s="37" t="s">
        <v>413</v>
      </c>
      <c r="G11" s="5"/>
    </row>
    <row r="12" spans="1:8" ht="22.5" x14ac:dyDescent="0.25">
      <c r="A12" s="36" t="s">
        <v>402</v>
      </c>
      <c r="B12" s="271">
        <v>61</v>
      </c>
      <c r="C12" s="271">
        <v>6</v>
      </c>
      <c r="D12" s="13">
        <f t="shared" si="0"/>
        <v>366</v>
      </c>
      <c r="E12" s="14" t="s">
        <v>15</v>
      </c>
      <c r="F12" s="37" t="s">
        <v>414</v>
      </c>
      <c r="G12" s="5"/>
    </row>
    <row r="13" spans="1:8" ht="22.5" x14ac:dyDescent="0.25">
      <c r="A13" s="36" t="s">
        <v>403</v>
      </c>
      <c r="B13" s="271">
        <v>137</v>
      </c>
      <c r="C13" s="271">
        <v>6</v>
      </c>
      <c r="D13" s="13">
        <f t="shared" si="0"/>
        <v>822</v>
      </c>
      <c r="E13" s="14" t="s">
        <v>15</v>
      </c>
      <c r="F13" s="37" t="s">
        <v>415</v>
      </c>
      <c r="G13" s="5"/>
    </row>
    <row r="14" spans="1:8" ht="22.5" x14ac:dyDescent="0.25">
      <c r="A14" s="36" t="s">
        <v>404</v>
      </c>
      <c r="B14" s="271">
        <v>254</v>
      </c>
      <c r="C14" s="271">
        <v>6</v>
      </c>
      <c r="D14" s="13">
        <f t="shared" si="0"/>
        <v>1524</v>
      </c>
      <c r="E14" s="14" t="s">
        <v>15</v>
      </c>
      <c r="F14" s="37" t="s">
        <v>416</v>
      </c>
      <c r="G14" s="5"/>
    </row>
    <row r="15" spans="1:8" ht="22.5" x14ac:dyDescent="0.25">
      <c r="A15" s="36" t="s">
        <v>405</v>
      </c>
      <c r="B15" s="271">
        <v>67</v>
      </c>
      <c r="C15" s="271">
        <v>6</v>
      </c>
      <c r="D15" s="13">
        <f t="shared" si="0"/>
        <v>402</v>
      </c>
      <c r="E15" s="14" t="s">
        <v>15</v>
      </c>
      <c r="F15" s="37" t="s">
        <v>417</v>
      </c>
      <c r="G15" s="5"/>
    </row>
    <row r="16" spans="1:8" ht="22.5" x14ac:dyDescent="0.25">
      <c r="A16" s="36" t="s">
        <v>406</v>
      </c>
      <c r="B16" s="271">
        <v>320</v>
      </c>
      <c r="C16" s="271">
        <v>6</v>
      </c>
      <c r="D16" s="13">
        <f t="shared" ref="D16:D19" si="1">ROUND(C16*B16,2)</f>
        <v>1920</v>
      </c>
      <c r="E16" s="14" t="s">
        <v>15</v>
      </c>
      <c r="F16" s="37" t="s">
        <v>418</v>
      </c>
      <c r="G16" s="5"/>
    </row>
    <row r="17" spans="1:7" ht="22.5" x14ac:dyDescent="0.25">
      <c r="A17" s="36" t="s">
        <v>407</v>
      </c>
      <c r="B17" s="271">
        <v>56</v>
      </c>
      <c r="C17" s="271">
        <v>6</v>
      </c>
      <c r="D17" s="13">
        <f t="shared" si="1"/>
        <v>336</v>
      </c>
      <c r="E17" s="14" t="s">
        <v>15</v>
      </c>
      <c r="F17" s="37" t="s">
        <v>419</v>
      </c>
      <c r="G17" s="5"/>
    </row>
    <row r="18" spans="1:7" ht="22.5" x14ac:dyDescent="0.25">
      <c r="A18" s="36" t="s">
        <v>408</v>
      </c>
      <c r="B18" s="271">
        <v>397</v>
      </c>
      <c r="C18" s="271">
        <v>6</v>
      </c>
      <c r="D18" s="13">
        <f t="shared" si="1"/>
        <v>2382</v>
      </c>
      <c r="E18" s="14" t="s">
        <v>15</v>
      </c>
      <c r="F18" s="37" t="s">
        <v>411</v>
      </c>
      <c r="G18" s="5"/>
    </row>
    <row r="19" spans="1:7" ht="22.5" x14ac:dyDescent="0.25">
      <c r="A19" s="36" t="s">
        <v>409</v>
      </c>
      <c r="B19" s="271">
        <v>236</v>
      </c>
      <c r="C19" s="271">
        <v>6</v>
      </c>
      <c r="D19" s="13">
        <f t="shared" si="1"/>
        <v>1416</v>
      </c>
      <c r="E19" s="14" t="s">
        <v>15</v>
      </c>
      <c r="F19" s="37" t="s">
        <v>410</v>
      </c>
      <c r="G19" s="5"/>
    </row>
    <row r="20" spans="1:7" x14ac:dyDescent="0.25">
      <c r="A20" s="6"/>
      <c r="D20" s="8"/>
      <c r="E20" s="4"/>
      <c r="F20" s="5"/>
      <c r="G20" s="5"/>
    </row>
    <row r="21" spans="1:7" x14ac:dyDescent="0.25">
      <c r="A21" s="299" t="s">
        <v>16</v>
      </c>
      <c r="B21" s="299"/>
      <c r="C21" s="299"/>
      <c r="D21" s="17">
        <f>SUM(D10:D19)</f>
        <v>11610</v>
      </c>
      <c r="E21" s="18" t="str">
        <f>E10</f>
        <v>m²</v>
      </c>
      <c r="F21" s="4"/>
      <c r="G21" s="4"/>
    </row>
    <row r="22" spans="1:7" x14ac:dyDescent="0.25">
      <c r="A22" s="6"/>
      <c r="B22" s="4"/>
      <c r="C22" s="4"/>
      <c r="D22" s="4"/>
      <c r="E22" s="4"/>
      <c r="F22" s="4"/>
      <c r="G22" s="4"/>
    </row>
    <row r="23" spans="1:7" x14ac:dyDescent="0.25">
      <c r="A23" s="290"/>
      <c r="B23" s="291"/>
      <c r="C23" s="291"/>
      <c r="D23" s="291"/>
      <c r="E23" s="291"/>
      <c r="F23" s="291"/>
      <c r="G23" s="4"/>
    </row>
    <row r="24" spans="1:7" x14ac:dyDescent="0.25">
      <c r="A24" s="283" t="s">
        <v>17</v>
      </c>
      <c r="B24" s="284"/>
      <c r="C24" s="284"/>
      <c r="D24" s="284"/>
      <c r="E24" s="284"/>
      <c r="F24" s="285"/>
      <c r="G24" s="9" t="s">
        <v>18</v>
      </c>
    </row>
    <row r="25" spans="1:7" x14ac:dyDescent="0.25">
      <c r="A25" s="279" t="s">
        <v>19</v>
      </c>
      <c r="B25" s="280"/>
      <c r="C25" s="10" t="s">
        <v>20</v>
      </c>
      <c r="D25" s="281" t="s">
        <v>11</v>
      </c>
      <c r="E25" s="282"/>
      <c r="F25" s="10" t="s">
        <v>21</v>
      </c>
      <c r="G25" s="188">
        <v>0.5</v>
      </c>
    </row>
    <row r="26" spans="1:7" ht="24.75" customHeight="1" x14ac:dyDescent="0.25">
      <c r="A26" s="286" t="s">
        <v>257</v>
      </c>
      <c r="B26" s="287"/>
      <c r="C26" s="269">
        <f>D21</f>
        <v>11610</v>
      </c>
      <c r="D26" s="288">
        <f>'ORÇAMENTO SD'!H19+'ORÇAMENTO SD'!H42+'ORÇAMENTO SD'!H65+'ORÇAMENTO SD'!H88+'ORÇAMENTO SD'!H111+'ORÇAMENTO SD'!H134+'ORÇAMENTO SD'!H157+'ORÇAMENTO SD'!H181+'ORÇAMENTO SD'!H204+'ORÇAMENTO SD'!H227</f>
        <v>994280.39999999991</v>
      </c>
      <c r="E26" s="289"/>
      <c r="F26" s="21">
        <f>D26/B6</f>
        <v>0.67057450544576847</v>
      </c>
      <c r="G26" s="20">
        <f>G25*C26</f>
        <v>5805</v>
      </c>
    </row>
    <row r="27" spans="1:7" ht="30.75" customHeight="1" x14ac:dyDescent="0.25">
      <c r="A27" s="286" t="s">
        <v>23</v>
      </c>
      <c r="B27" s="287"/>
      <c r="C27" s="269">
        <f>'ORÇAMENTO CD'!E23+'ORÇAMENTO CD'!E46+'ORÇAMENTO CD'!E69+'ORÇAMENTO CD'!E92+'ORÇAMENTO CD'!E115+'ORÇAMENTO CD'!E138+'ORÇAMENTO CD'!E161+'ORÇAMENTO CD'!E185+'ORÇAMENTO CD'!E208+'ORÇAMENTO CD'!E231</f>
        <v>3990</v>
      </c>
      <c r="D27" s="288">
        <f>'ORÇAMENTO SD'!H23+'ORÇAMENTO SD'!H46+'ORÇAMENTO SD'!H69+'ORÇAMENTO SD'!H92+'ORÇAMENTO SD'!H115+'ORÇAMENTO SD'!H138+'ORÇAMENTO SD'!H161+'ORÇAMENTO SD'!H185+'ORÇAMENTO SD'!H208+'ORÇAMENTO SD'!H231</f>
        <v>201933.9</v>
      </c>
      <c r="E27" s="289"/>
      <c r="F27" s="21">
        <f>D27/B6</f>
        <v>0.13619068134626336</v>
      </c>
      <c r="G27" s="20">
        <f>G25*C27</f>
        <v>1995</v>
      </c>
    </row>
    <row r="28" spans="1:7" x14ac:dyDescent="0.25">
      <c r="A28" s="6"/>
      <c r="B28" s="4"/>
      <c r="C28" s="4"/>
      <c r="D28" s="4"/>
      <c r="E28" s="4"/>
      <c r="F28" s="4"/>
      <c r="G28" s="4"/>
    </row>
    <row r="29" spans="1:7" x14ac:dyDescent="0.25">
      <c r="A29" s="283" t="s">
        <v>22</v>
      </c>
      <c r="B29" s="284"/>
      <c r="C29" s="284"/>
      <c r="D29" s="284"/>
      <c r="E29" s="284"/>
      <c r="F29" s="285"/>
      <c r="G29" s="9" t="s">
        <v>18</v>
      </c>
    </row>
    <row r="30" spans="1:7" ht="15.75" customHeight="1" x14ac:dyDescent="0.25">
      <c r="A30" s="279" t="s">
        <v>19</v>
      </c>
      <c r="B30" s="280"/>
      <c r="C30" s="10" t="s">
        <v>20</v>
      </c>
      <c r="D30" s="281" t="s">
        <v>11</v>
      </c>
      <c r="E30" s="282"/>
      <c r="F30" s="10" t="s">
        <v>21</v>
      </c>
      <c r="G30" s="188">
        <v>0.5</v>
      </c>
    </row>
    <row r="31" spans="1:7" ht="32.25" customHeight="1" x14ac:dyDescent="0.25">
      <c r="A31" s="286" t="s">
        <v>257</v>
      </c>
      <c r="B31" s="287"/>
      <c r="C31" s="20">
        <f>C26</f>
        <v>11610</v>
      </c>
      <c r="D31" s="288">
        <f>'ORÇAMENTO CD'!H19+'ORÇAMENTO CD'!H42+'ORÇAMENTO CD'!H65+'ORÇAMENTO CD'!H88+'ORÇAMENTO CD'!H111+'ORÇAMENTO CD'!H134+'ORÇAMENTO CD'!H157+'ORÇAMENTO CD'!H181+'ORÇAMENTO CD'!H204+'ORÇAMENTO CD'!H227</f>
        <v>980928.9</v>
      </c>
      <c r="E31" s="289"/>
      <c r="F31" s="21">
        <f>D31/C6</f>
        <v>0.66595285286401085</v>
      </c>
      <c r="G31" s="20">
        <f>G30*C31</f>
        <v>5805</v>
      </c>
    </row>
    <row r="32" spans="1:7" ht="33" customHeight="1" x14ac:dyDescent="0.25">
      <c r="A32" s="286" t="str">
        <f>A27</f>
        <v>Assentamento de guia (meio-fio), confeccionada em concreto pré-fabricado, dimensões 100x15x13x30 (comprimento x base inferiror x base superior x altura), para vias urbanas ( m )</v>
      </c>
      <c r="B32" s="287"/>
      <c r="C32" s="20">
        <f>C27</f>
        <v>3990</v>
      </c>
      <c r="D32" s="288">
        <f>'ORÇAMENTO CD'!H23+'ORÇAMENTO CD'!H46+'ORÇAMENTO CD'!H69+'ORÇAMENTO CD'!H92+'ORÇAMENTO CD'!H115+'ORÇAMENTO CD'!H138+'ORÇAMENTO CD'!H161+'ORÇAMENTO CD'!H185+'ORÇAMENTO CD'!H208+'ORÇAMENTO CD'!H231</f>
        <v>205524.9</v>
      </c>
      <c r="E32" s="289"/>
      <c r="F32" s="21">
        <f>D32/C6</f>
        <v>0.13953090126062198</v>
      </c>
      <c r="G32" s="20">
        <f>G30*C32</f>
        <v>1995</v>
      </c>
    </row>
  </sheetData>
  <mergeCells count="27">
    <mergeCell ref="G1:G2"/>
    <mergeCell ref="F1:F2"/>
    <mergeCell ref="H1:H2"/>
    <mergeCell ref="B1:C1"/>
    <mergeCell ref="D9:E9"/>
    <mergeCell ref="A23:F23"/>
    <mergeCell ref="B2:C2"/>
    <mergeCell ref="B3:C3"/>
    <mergeCell ref="D3:E3"/>
    <mergeCell ref="B4:C4"/>
    <mergeCell ref="D4:E4"/>
    <mergeCell ref="D1:E2"/>
    <mergeCell ref="A21:C21"/>
    <mergeCell ref="A25:B25"/>
    <mergeCell ref="D25:E25"/>
    <mergeCell ref="A24:F24"/>
    <mergeCell ref="A31:B31"/>
    <mergeCell ref="A32:B32"/>
    <mergeCell ref="A26:B26"/>
    <mergeCell ref="D31:E31"/>
    <mergeCell ref="A27:B27"/>
    <mergeCell ref="D32:E32"/>
    <mergeCell ref="A29:F29"/>
    <mergeCell ref="A30:B30"/>
    <mergeCell ref="D30:E30"/>
    <mergeCell ref="D26:E26"/>
    <mergeCell ref="D27:E27"/>
  </mergeCells>
  <phoneticPr fontId="20" type="noConversion"/>
  <pageMargins left="0.51181102362204722" right="0.51181102362204722" top="1.7716535433070866" bottom="1.3779527559055118" header="0.51181102362204722" footer="0.51181102362204722"/>
  <pageSetup paperSize="9" scale="74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908D-D518-40CA-8EF0-4E5B23B1CD15}">
  <sheetPr>
    <tabColor theme="0" tint="-0.14999847407452621"/>
    <pageSetUpPr fitToPage="1"/>
  </sheetPr>
  <dimension ref="A1:I22"/>
  <sheetViews>
    <sheetView topLeftCell="A8" workbookViewId="0">
      <selection activeCell="I8" sqref="I8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8.71093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06" t="s">
        <v>42</v>
      </c>
      <c r="B1" s="306"/>
      <c r="C1" s="306"/>
      <c r="D1" s="306"/>
      <c r="E1" s="306"/>
      <c r="F1" s="306"/>
    </row>
    <row r="2" spans="1:6" ht="33.75" x14ac:dyDescent="0.25">
      <c r="A2" s="307" t="s">
        <v>425</v>
      </c>
      <c r="B2" s="308"/>
      <c r="C2" s="309" t="s">
        <v>429</v>
      </c>
      <c r="D2" s="309"/>
      <c r="E2" s="24" t="s">
        <v>435</v>
      </c>
      <c r="F2" s="25" t="s">
        <v>387</v>
      </c>
    </row>
    <row r="3" spans="1:6" x14ac:dyDescent="0.25">
      <c r="A3" s="310" t="s">
        <v>424</v>
      </c>
      <c r="B3" s="311"/>
      <c r="C3" s="311"/>
      <c r="D3" s="311"/>
      <c r="E3" s="26" t="s">
        <v>24</v>
      </c>
      <c r="F3" s="27">
        <f>'GERAL '!D21</f>
        <v>11610</v>
      </c>
    </row>
    <row r="4" spans="1:6" x14ac:dyDescent="0.25">
      <c r="A4" s="318" t="s">
        <v>25</v>
      </c>
      <c r="B4" s="318" t="s">
        <v>26</v>
      </c>
      <c r="C4" s="318" t="s">
        <v>27</v>
      </c>
      <c r="D4" s="320" t="s">
        <v>28</v>
      </c>
      <c r="E4" s="312" t="s">
        <v>29</v>
      </c>
      <c r="F4" s="313"/>
    </row>
    <row r="5" spans="1:6" x14ac:dyDescent="0.25">
      <c r="A5" s="319"/>
      <c r="B5" s="319"/>
      <c r="C5" s="319"/>
      <c r="D5" s="321"/>
      <c r="E5" s="314"/>
      <c r="F5" s="315"/>
    </row>
    <row r="6" spans="1:6" x14ac:dyDescent="0.25">
      <c r="A6" s="28" t="s">
        <v>30</v>
      </c>
      <c r="B6" s="323" t="s">
        <v>31</v>
      </c>
      <c r="C6" s="324"/>
      <c r="D6" s="324"/>
      <c r="E6" s="325">
        <f>SUM(E7:F9)</f>
        <v>97011.96</v>
      </c>
      <c r="F6" s="326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16">
        <f>'ORÇAMENTO CD'!H11</f>
        <v>3503.76</v>
      </c>
      <c r="F7" s="317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16">
        <f>'ORÇAMENTO CD'!H12</f>
        <v>32787.9</v>
      </c>
      <c r="F8" s="317"/>
    </row>
    <row r="9" spans="1:6" x14ac:dyDescent="0.25">
      <c r="A9" s="29" t="s">
        <v>333</v>
      </c>
      <c r="B9" s="36" t="s">
        <v>423</v>
      </c>
      <c r="C9" s="30" t="s">
        <v>15</v>
      </c>
      <c r="D9" s="37">
        <f>'ORÇAMENTO CD'!E13</f>
        <v>11610</v>
      </c>
      <c r="E9" s="316">
        <f>'ORÇAMENTO CD'!H13</f>
        <v>60720.3</v>
      </c>
      <c r="F9" s="317"/>
    </row>
    <row r="10" spans="1:6" x14ac:dyDescent="0.25">
      <c r="A10" s="28" t="s">
        <v>33</v>
      </c>
      <c r="B10" s="323" t="s">
        <v>34</v>
      </c>
      <c r="C10" s="324"/>
      <c r="D10" s="324"/>
      <c r="E10" s="325">
        <f>SUM(E11:F20)</f>
        <v>1375958.53</v>
      </c>
      <c r="F10" s="326"/>
    </row>
    <row r="11" spans="1:6" x14ac:dyDescent="0.25">
      <c r="A11" s="29" t="s">
        <v>35</v>
      </c>
      <c r="B11" s="36" t="s">
        <v>400</v>
      </c>
      <c r="C11" s="30" t="s">
        <v>36</v>
      </c>
      <c r="D11" s="38">
        <v>1</v>
      </c>
      <c r="E11" s="316">
        <f>'ORÇAMENTO CD'!H32</f>
        <v>189187.47999999998</v>
      </c>
      <c r="F11" s="317"/>
    </row>
    <row r="12" spans="1:6" x14ac:dyDescent="0.25">
      <c r="A12" s="29" t="s">
        <v>319</v>
      </c>
      <c r="B12" s="36" t="s">
        <v>401</v>
      </c>
      <c r="C12" s="30" t="s">
        <v>36</v>
      </c>
      <c r="D12" s="38">
        <v>1</v>
      </c>
      <c r="E12" s="316">
        <f>'ORÇAMENTO CD'!H55</f>
        <v>88105.98</v>
      </c>
      <c r="F12" s="317"/>
    </row>
    <row r="13" spans="1:6" x14ac:dyDescent="0.25">
      <c r="A13" s="29" t="s">
        <v>320</v>
      </c>
      <c r="B13" s="36" t="s">
        <v>402</v>
      </c>
      <c r="C13" s="30" t="s">
        <v>36</v>
      </c>
      <c r="D13" s="38">
        <v>1</v>
      </c>
      <c r="E13" s="316">
        <f>'ORÇAMENTO CD'!H78</f>
        <v>44597.17</v>
      </c>
      <c r="F13" s="317"/>
    </row>
    <row r="14" spans="1:6" x14ac:dyDescent="0.25">
      <c r="A14" s="29" t="s">
        <v>321</v>
      </c>
      <c r="B14" s="36" t="s">
        <v>403</v>
      </c>
      <c r="C14" s="30" t="s">
        <v>36</v>
      </c>
      <c r="D14" s="38">
        <v>1</v>
      </c>
      <c r="E14" s="316">
        <f>'ORÇAMENTO CD'!H101</f>
        <v>98804.86</v>
      </c>
      <c r="F14" s="317"/>
    </row>
    <row r="15" spans="1:6" x14ac:dyDescent="0.25">
      <c r="A15" s="29" t="s">
        <v>322</v>
      </c>
      <c r="B15" s="36" t="s">
        <v>404</v>
      </c>
      <c r="C15" s="30" t="s">
        <v>36</v>
      </c>
      <c r="D15" s="38">
        <v>1</v>
      </c>
      <c r="E15" s="316">
        <f>'ORÇAMENTO CD'!H124</f>
        <v>182354.41</v>
      </c>
      <c r="F15" s="317"/>
    </row>
    <row r="16" spans="1:6" x14ac:dyDescent="0.25">
      <c r="A16" s="29" t="s">
        <v>351</v>
      </c>
      <c r="B16" s="36" t="s">
        <v>405</v>
      </c>
      <c r="C16" s="30" t="s">
        <v>36</v>
      </c>
      <c r="D16" s="38">
        <v>1</v>
      </c>
      <c r="E16" s="316">
        <f>'ORÇAMENTO CD'!H147</f>
        <v>48876.71</v>
      </c>
      <c r="F16" s="317"/>
    </row>
    <row r="17" spans="1:9" x14ac:dyDescent="0.25">
      <c r="A17" s="29" t="s">
        <v>352</v>
      </c>
      <c r="B17" s="36" t="s">
        <v>406</v>
      </c>
      <c r="C17" s="30" t="s">
        <v>36</v>
      </c>
      <c r="D17" s="38">
        <v>1</v>
      </c>
      <c r="E17" s="316">
        <f>'ORÇAMENTO CD'!H170</f>
        <v>229331.29</v>
      </c>
      <c r="F17" s="317"/>
    </row>
    <row r="18" spans="1:9" x14ac:dyDescent="0.25">
      <c r="A18" s="29" t="s">
        <v>420</v>
      </c>
      <c r="B18" s="36" t="s">
        <v>407</v>
      </c>
      <c r="C18" s="30" t="s">
        <v>36</v>
      </c>
      <c r="D18" s="38">
        <v>1</v>
      </c>
      <c r="E18" s="316">
        <f>'ORÇAMENTO CD'!H194</f>
        <v>41030.86</v>
      </c>
      <c r="F18" s="317"/>
    </row>
    <row r="19" spans="1:9" x14ac:dyDescent="0.25">
      <c r="A19" s="29" t="s">
        <v>421</v>
      </c>
      <c r="B19" s="36" t="s">
        <v>408</v>
      </c>
      <c r="C19" s="30" t="s">
        <v>36</v>
      </c>
      <c r="D19" s="38">
        <v>1</v>
      </c>
      <c r="E19" s="316">
        <f>'ORÇAMENTO CD'!H217</f>
        <v>284252.24</v>
      </c>
      <c r="F19" s="317"/>
    </row>
    <row r="20" spans="1:9" ht="22.5" x14ac:dyDescent="0.25">
      <c r="A20" s="29" t="s">
        <v>422</v>
      </c>
      <c r="B20" s="36" t="s">
        <v>409</v>
      </c>
      <c r="C20" s="30" t="s">
        <v>36</v>
      </c>
      <c r="D20" s="38">
        <v>1</v>
      </c>
      <c r="E20" s="316">
        <f>'ORÇAMENTO CD'!H240</f>
        <v>169417.52999999997</v>
      </c>
      <c r="F20" s="317"/>
    </row>
    <row r="21" spans="1:9" x14ac:dyDescent="0.25">
      <c r="A21" s="31"/>
      <c r="B21" s="32"/>
      <c r="C21" s="32"/>
      <c r="D21" s="33"/>
      <c r="E21" s="33"/>
      <c r="F21" s="34"/>
    </row>
    <row r="22" spans="1:9" x14ac:dyDescent="0.25">
      <c r="A22" s="322" t="s">
        <v>37</v>
      </c>
      <c r="B22" s="322"/>
      <c r="C22" s="322"/>
      <c r="D22" s="322"/>
      <c r="E22" s="322"/>
      <c r="F22" s="35">
        <f>E6+E10</f>
        <v>1472970.49</v>
      </c>
      <c r="I22">
        <f>18.5*2</f>
        <v>37</v>
      </c>
    </row>
  </sheetData>
  <mergeCells count="27"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E16:F16"/>
    <mergeCell ref="B6:D6"/>
    <mergeCell ref="E6:F6"/>
    <mergeCell ref="E7:F7"/>
    <mergeCell ref="E8:F8"/>
    <mergeCell ref="E9:F9"/>
    <mergeCell ref="B10:D10"/>
    <mergeCell ref="E10:F10"/>
    <mergeCell ref="E11:F11"/>
    <mergeCell ref="E12:F12"/>
    <mergeCell ref="E13:F13"/>
    <mergeCell ref="E14:F14"/>
    <mergeCell ref="E15:F15"/>
    <mergeCell ref="E17:F17"/>
    <mergeCell ref="E18:F18"/>
    <mergeCell ref="E19:F19"/>
    <mergeCell ref="E20:F20"/>
    <mergeCell ref="A22:E22"/>
  </mergeCells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3F1-96DF-42A5-9644-24BABE6E7DA5}">
  <sheetPr>
    <tabColor theme="0" tint="-0.14999847407452621"/>
    <pageSetUpPr fitToPage="1"/>
  </sheetPr>
  <dimension ref="A1:J48"/>
  <sheetViews>
    <sheetView topLeftCell="A51" workbookViewId="0">
      <selection activeCell="N5" sqref="N5"/>
    </sheetView>
  </sheetViews>
  <sheetFormatPr defaultRowHeight="15" x14ac:dyDescent="0.25"/>
  <cols>
    <col min="1" max="1" width="9.140625" style="23"/>
    <col min="2" max="2" width="32.42578125" bestFit="1" customWidth="1"/>
    <col min="3" max="3" width="8.28515625" customWidth="1"/>
    <col min="4" max="4" width="13.85546875" customWidth="1"/>
    <col min="5" max="7" width="11.85546875" bestFit="1" customWidth="1"/>
    <col min="8" max="9" width="13.28515625" bestFit="1" customWidth="1"/>
    <col min="10" max="10" width="12.140625" bestFit="1" customWidth="1"/>
  </cols>
  <sheetData>
    <row r="1" spans="1:9" x14ac:dyDescent="0.25">
      <c r="A1" s="334" t="s">
        <v>185</v>
      </c>
      <c r="B1" s="335"/>
      <c r="C1" s="335"/>
      <c r="D1" s="335"/>
      <c r="E1" s="335"/>
      <c r="F1" s="335"/>
      <c r="G1" s="335"/>
      <c r="H1" s="335"/>
      <c r="I1" s="336"/>
    </row>
    <row r="2" spans="1:9" ht="15" customHeight="1" x14ac:dyDescent="0.25">
      <c r="A2" s="337" t="str">
        <f>'RESUMO CD'!A2:B2</f>
        <v xml:space="preserve">OBJETO: PAVIMENTAÇÃO EM PARALELEPÍPEDO DE VIAS EM CANTO DO BURITI </v>
      </c>
      <c r="B2" s="338"/>
      <c r="C2" s="338"/>
      <c r="D2" s="338"/>
      <c r="E2" s="338"/>
      <c r="F2" s="338"/>
      <c r="G2" s="338"/>
      <c r="H2" s="338"/>
      <c r="I2" s="339"/>
    </row>
    <row r="3" spans="1:9" x14ac:dyDescent="0.25">
      <c r="A3" s="340"/>
      <c r="B3" s="341"/>
      <c r="C3" s="341"/>
      <c r="D3" s="341"/>
      <c r="E3" s="341"/>
      <c r="F3" s="341"/>
      <c r="G3" s="341"/>
      <c r="H3" s="341"/>
      <c r="I3" s="342"/>
    </row>
    <row r="4" spans="1:9" ht="15.75" customHeight="1" x14ac:dyDescent="0.25">
      <c r="A4" s="343" t="s">
        <v>25</v>
      </c>
      <c r="B4" s="343" t="s">
        <v>186</v>
      </c>
      <c r="C4" s="344" t="s">
        <v>190</v>
      </c>
      <c r="D4" s="345" t="s">
        <v>225</v>
      </c>
      <c r="E4" s="346" t="s">
        <v>187</v>
      </c>
      <c r="F4" s="346"/>
      <c r="G4" s="346"/>
      <c r="H4" s="346"/>
      <c r="I4" s="346"/>
    </row>
    <row r="5" spans="1:9" ht="23.25" customHeight="1" x14ac:dyDescent="0.25">
      <c r="A5" s="343"/>
      <c r="B5" s="343"/>
      <c r="C5" s="344"/>
      <c r="D5" s="345"/>
      <c r="E5" s="251">
        <v>30</v>
      </c>
      <c r="F5" s="251">
        <v>90</v>
      </c>
      <c r="G5" s="251">
        <v>150</v>
      </c>
      <c r="H5" s="251">
        <v>210</v>
      </c>
      <c r="I5" s="251">
        <v>270</v>
      </c>
    </row>
    <row r="6" spans="1:9" x14ac:dyDescent="0.25">
      <c r="A6" s="250" t="s">
        <v>30</v>
      </c>
      <c r="B6" s="331" t="s">
        <v>31</v>
      </c>
      <c r="C6" s="332"/>
      <c r="D6" s="332"/>
      <c r="E6" s="332"/>
      <c r="F6" s="332"/>
      <c r="G6" s="332"/>
      <c r="H6" s="332"/>
      <c r="I6" s="333"/>
    </row>
    <row r="7" spans="1:9" x14ac:dyDescent="0.25">
      <c r="A7" s="328" t="s">
        <v>32</v>
      </c>
      <c r="B7" s="329" t="s">
        <v>38</v>
      </c>
      <c r="C7" s="330">
        <f>D7/$D$45</f>
        <v>2.3787034592933362E-3</v>
      </c>
      <c r="D7" s="327">
        <f>'ORÇAMENTO CD'!H11</f>
        <v>3503.76</v>
      </c>
      <c r="E7" s="132">
        <f>D7*E8</f>
        <v>3503.76</v>
      </c>
      <c r="F7" s="132"/>
      <c r="G7" s="132"/>
      <c r="H7" s="132"/>
      <c r="I7" s="133"/>
    </row>
    <row r="8" spans="1:9" x14ac:dyDescent="0.25">
      <c r="A8" s="328"/>
      <c r="B8" s="329"/>
      <c r="C8" s="330"/>
      <c r="D8" s="327"/>
      <c r="E8" s="134">
        <v>1</v>
      </c>
      <c r="F8" s="134"/>
      <c r="G8" s="134"/>
      <c r="H8" s="134"/>
      <c r="I8" s="134"/>
    </row>
    <row r="9" spans="1:9" x14ac:dyDescent="0.25">
      <c r="A9" s="328" t="s">
        <v>172</v>
      </c>
      <c r="B9" s="329" t="s">
        <v>39</v>
      </c>
      <c r="C9" s="330">
        <f>D9/$D$45</f>
        <v>2.2259712752290106E-2</v>
      </c>
      <c r="D9" s="327">
        <f>'ORÇAMENTO CD'!H12</f>
        <v>32787.9</v>
      </c>
      <c r="E9" s="132">
        <f>D9*E10</f>
        <v>6557.5800000000008</v>
      </c>
      <c r="F9" s="132">
        <f>D9*F10</f>
        <v>6557.5800000000008</v>
      </c>
      <c r="G9" s="132">
        <f>D9*G10</f>
        <v>6557.5800000000008</v>
      </c>
      <c r="H9" s="132">
        <f>D9*H10</f>
        <v>6557.5800000000008</v>
      </c>
      <c r="I9" s="132">
        <f>D9*I10</f>
        <v>6557.5800000000008</v>
      </c>
    </row>
    <row r="10" spans="1:9" x14ac:dyDescent="0.25">
      <c r="A10" s="328"/>
      <c r="B10" s="329"/>
      <c r="C10" s="330"/>
      <c r="D10" s="327"/>
      <c r="E10" s="134">
        <f>100%/5</f>
        <v>0.2</v>
      </c>
      <c r="F10" s="134">
        <f t="shared" ref="F10:I10" si="0">100%/5</f>
        <v>0.2</v>
      </c>
      <c r="G10" s="134">
        <f t="shared" si="0"/>
        <v>0.2</v>
      </c>
      <c r="H10" s="134">
        <f t="shared" si="0"/>
        <v>0.2</v>
      </c>
      <c r="I10" s="134">
        <f t="shared" si="0"/>
        <v>0.2</v>
      </c>
    </row>
    <row r="11" spans="1:9" x14ac:dyDescent="0.25">
      <c r="A11" s="328" t="s">
        <v>333</v>
      </c>
      <c r="B11" s="329" t="s">
        <v>289</v>
      </c>
      <c r="C11" s="330">
        <f>D11/$D$45</f>
        <v>4.1223025452465117E-2</v>
      </c>
      <c r="D11" s="327">
        <f>'ORÇAMENTO CD'!H13</f>
        <v>60720.3</v>
      </c>
      <c r="E11" s="132"/>
      <c r="F11" s="132"/>
      <c r="G11" s="132"/>
      <c r="H11" s="132"/>
      <c r="I11" s="132">
        <f>D11</f>
        <v>60720.3</v>
      </c>
    </row>
    <row r="12" spans="1:9" x14ac:dyDescent="0.25">
      <c r="A12" s="328"/>
      <c r="B12" s="329"/>
      <c r="C12" s="330"/>
      <c r="D12" s="327"/>
      <c r="E12" s="134"/>
      <c r="F12" s="134"/>
      <c r="G12" s="134"/>
      <c r="H12" s="134"/>
      <c r="I12" s="134">
        <f>I11/D11</f>
        <v>1</v>
      </c>
    </row>
    <row r="13" spans="1:9" x14ac:dyDescent="0.25">
      <c r="A13" s="31"/>
      <c r="B13" s="135"/>
      <c r="C13" s="136"/>
      <c r="D13" s="33"/>
      <c r="E13" s="137"/>
      <c r="F13" s="137"/>
      <c r="G13" s="137"/>
      <c r="H13" s="137"/>
      <c r="I13" s="138"/>
    </row>
    <row r="14" spans="1:9" x14ac:dyDescent="0.25">
      <c r="A14" s="250" t="s">
        <v>33</v>
      </c>
      <c r="B14" s="331" t="s">
        <v>34</v>
      </c>
      <c r="C14" s="332"/>
      <c r="D14" s="332"/>
      <c r="E14" s="332"/>
      <c r="F14" s="332"/>
      <c r="G14" s="332"/>
      <c r="H14" s="332"/>
      <c r="I14" s="333"/>
    </row>
    <row r="15" spans="1:9" x14ac:dyDescent="0.25">
      <c r="A15" s="328" t="s">
        <v>35</v>
      </c>
      <c r="B15" s="329" t="str">
        <f>'GERAL '!A10</f>
        <v>RUA PROJETA 01 - POV. TABULEIRO</v>
      </c>
      <c r="C15" s="330">
        <f>D15/$D$45</f>
        <v>0.12843942311430828</v>
      </c>
      <c r="D15" s="327">
        <f>'ORÇAMENTO CD'!H32</f>
        <v>189187.47999999998</v>
      </c>
      <c r="E15" s="132">
        <f>D15*E16</f>
        <v>132431.23599999998</v>
      </c>
      <c r="F15" s="132">
        <f>D15*F16</f>
        <v>56756.243999999992</v>
      </c>
      <c r="G15" s="132"/>
      <c r="H15" s="132"/>
      <c r="I15" s="133"/>
    </row>
    <row r="16" spans="1:9" x14ac:dyDescent="0.25">
      <c r="A16" s="328"/>
      <c r="B16" s="329"/>
      <c r="C16" s="330"/>
      <c r="D16" s="327"/>
      <c r="E16" s="134">
        <v>0.7</v>
      </c>
      <c r="F16" s="134">
        <v>0.3</v>
      </c>
      <c r="G16" s="134"/>
      <c r="H16" s="134"/>
      <c r="I16" s="134"/>
    </row>
    <row r="17" spans="1:10" x14ac:dyDescent="0.25">
      <c r="A17" s="234"/>
      <c r="B17" s="235"/>
      <c r="C17" s="235"/>
      <c r="D17" s="235"/>
      <c r="E17" s="235"/>
      <c r="F17" s="235"/>
      <c r="G17" s="235"/>
      <c r="H17" s="235"/>
      <c r="I17" s="236"/>
    </row>
    <row r="18" spans="1:10" x14ac:dyDescent="0.25">
      <c r="A18" s="328" t="s">
        <v>319</v>
      </c>
      <c r="B18" s="329" t="str">
        <f>'GERAL '!A11</f>
        <v>RUA PROJETA 02 - POV. TABULEIRO</v>
      </c>
      <c r="C18" s="330">
        <f>D18/$D$45</f>
        <v>5.9815169820544072E-2</v>
      </c>
      <c r="D18" s="327">
        <f>'ORÇAMENTO CD'!H55</f>
        <v>88105.98</v>
      </c>
      <c r="E18" s="132"/>
      <c r="F18" s="132">
        <f>D18*F19</f>
        <v>88105.98</v>
      </c>
      <c r="G18" s="132"/>
      <c r="H18" s="132"/>
      <c r="I18" s="132"/>
    </row>
    <row r="19" spans="1:10" x14ac:dyDescent="0.25">
      <c r="A19" s="328"/>
      <c r="B19" s="329"/>
      <c r="C19" s="330"/>
      <c r="D19" s="327"/>
      <c r="E19" s="134"/>
      <c r="F19" s="134">
        <v>1</v>
      </c>
      <c r="G19" s="134"/>
      <c r="H19" s="134"/>
      <c r="I19" s="134"/>
    </row>
    <row r="20" spans="1:10" x14ac:dyDescent="0.25">
      <c r="A20" s="31"/>
      <c r="B20" s="135"/>
      <c r="C20" s="136"/>
      <c r="D20" s="33"/>
      <c r="E20" s="137"/>
      <c r="F20" s="137"/>
      <c r="G20" s="137"/>
      <c r="H20" s="137"/>
      <c r="I20" s="138"/>
    </row>
    <row r="21" spans="1:10" x14ac:dyDescent="0.25">
      <c r="A21" s="328" t="s">
        <v>320</v>
      </c>
      <c r="B21" s="329" t="str">
        <f>'RESUMO SD '!B13</f>
        <v>RUA PROJETA 03 - POV. TABULEIRO</v>
      </c>
      <c r="C21" s="330">
        <f>D21/$D$45</f>
        <v>3.0277028835791548E-2</v>
      </c>
      <c r="D21" s="327">
        <f>'ORÇAMENTO CD'!H78</f>
        <v>44597.17</v>
      </c>
      <c r="E21" s="132"/>
      <c r="F21" s="132"/>
      <c r="G21" s="132">
        <f>D21*G22</f>
        <v>44597.17</v>
      </c>
      <c r="H21" s="132"/>
      <c r="I21" s="132"/>
    </row>
    <row r="22" spans="1:10" x14ac:dyDescent="0.25">
      <c r="A22" s="328"/>
      <c r="B22" s="329"/>
      <c r="C22" s="330"/>
      <c r="D22" s="327"/>
      <c r="E22" s="134"/>
      <c r="F22" s="134"/>
      <c r="G22" s="134">
        <v>1</v>
      </c>
      <c r="H22" s="134"/>
      <c r="I22" s="134"/>
    </row>
    <row r="23" spans="1:10" x14ac:dyDescent="0.25">
      <c r="A23" s="31"/>
      <c r="B23" s="135"/>
      <c r="C23" s="136"/>
      <c r="D23" s="33"/>
      <c r="E23" s="137"/>
      <c r="F23" s="137"/>
      <c r="G23" s="137"/>
      <c r="H23" s="137"/>
      <c r="I23" s="138"/>
    </row>
    <row r="24" spans="1:10" x14ac:dyDescent="0.25">
      <c r="A24" s="328" t="s">
        <v>321</v>
      </c>
      <c r="B24" s="329" t="str">
        <f>'RESUMO SD '!B14</f>
        <v>RUA PROJETA 04 - POV. TABULEIRO</v>
      </c>
      <c r="C24" s="330">
        <f>D24/$D$45</f>
        <v>6.7078641881006054E-2</v>
      </c>
      <c r="D24" s="327">
        <f>'ORÇAMENTO CD'!H101</f>
        <v>98804.86</v>
      </c>
      <c r="E24" s="132"/>
      <c r="F24" s="132"/>
      <c r="G24" s="132">
        <f>D24*G25</f>
        <v>98804.86</v>
      </c>
      <c r="H24" s="132"/>
      <c r="I24" s="132"/>
      <c r="J24" s="258"/>
    </row>
    <row r="25" spans="1:10" x14ac:dyDescent="0.25">
      <c r="A25" s="328"/>
      <c r="B25" s="329"/>
      <c r="C25" s="330"/>
      <c r="D25" s="327"/>
      <c r="E25" s="134"/>
      <c r="F25" s="134"/>
      <c r="G25" s="134">
        <v>1</v>
      </c>
      <c r="H25" s="134"/>
      <c r="I25" s="134"/>
    </row>
    <row r="26" spans="1:10" x14ac:dyDescent="0.25">
      <c r="A26" s="31"/>
      <c r="B26" s="135"/>
      <c r="C26" s="136"/>
      <c r="D26" s="33"/>
      <c r="E26" s="137"/>
      <c r="F26" s="137"/>
      <c r="G26" s="137"/>
      <c r="H26" s="137"/>
      <c r="I26" s="138"/>
    </row>
    <row r="27" spans="1:10" x14ac:dyDescent="0.25">
      <c r="A27" s="328" t="s">
        <v>322</v>
      </c>
      <c r="B27" s="329" t="str">
        <f>'RESUMO SD '!B15</f>
        <v>RUA PROJETA 05 - POV. TABULEIRO</v>
      </c>
      <c r="C27" s="330">
        <f>D27/$D$45</f>
        <v>0.12380045034031879</v>
      </c>
      <c r="D27" s="327">
        <f>'ORÇAMENTO CD'!H124</f>
        <v>182354.41</v>
      </c>
      <c r="E27" s="132"/>
      <c r="F27" s="132"/>
      <c r="G27" s="132">
        <f>D27*G28</f>
        <v>182354.41</v>
      </c>
      <c r="H27" s="132"/>
      <c r="I27" s="132"/>
    </row>
    <row r="28" spans="1:10" x14ac:dyDescent="0.25">
      <c r="A28" s="328"/>
      <c r="B28" s="329"/>
      <c r="C28" s="330"/>
      <c r="D28" s="327"/>
      <c r="E28" s="134"/>
      <c r="F28" s="134"/>
      <c r="G28" s="134">
        <v>1</v>
      </c>
      <c r="H28" s="134"/>
      <c r="I28" s="134"/>
    </row>
    <row r="29" spans="1:10" x14ac:dyDescent="0.25">
      <c r="A29" s="31"/>
      <c r="B29" s="135"/>
      <c r="C29" s="136"/>
      <c r="D29" s="33"/>
      <c r="E29" s="137"/>
      <c r="F29" s="137"/>
      <c r="G29" s="137"/>
      <c r="H29" s="137"/>
      <c r="I29" s="138"/>
    </row>
    <row r="30" spans="1:10" x14ac:dyDescent="0.25">
      <c r="A30" s="328" t="s">
        <v>351</v>
      </c>
      <c r="B30" s="329" t="str">
        <f>'RESUMO SD '!B16</f>
        <v>RUA PROJETA 06 - POV. TABULEIRO</v>
      </c>
      <c r="C30" s="330">
        <f>D30/$D$45</f>
        <v>3.3182409513173618E-2</v>
      </c>
      <c r="D30" s="327">
        <f>'ORÇAMENTO CD'!H147</f>
        <v>48876.71</v>
      </c>
      <c r="E30" s="132"/>
      <c r="F30" s="132"/>
      <c r="G30" s="132"/>
      <c r="H30" s="132">
        <f>D30*H31</f>
        <v>24438.355</v>
      </c>
      <c r="I30" s="132">
        <f>D30*I31</f>
        <v>24438.355</v>
      </c>
    </row>
    <row r="31" spans="1:10" x14ac:dyDescent="0.25">
      <c r="A31" s="328"/>
      <c r="B31" s="329"/>
      <c r="C31" s="330"/>
      <c r="D31" s="327"/>
      <c r="E31" s="134"/>
      <c r="F31" s="134"/>
      <c r="G31" s="134"/>
      <c r="H31" s="134">
        <v>0.5</v>
      </c>
      <c r="I31" s="134">
        <v>0.5</v>
      </c>
    </row>
    <row r="32" spans="1:10" x14ac:dyDescent="0.25">
      <c r="A32" s="234"/>
      <c r="B32" s="235"/>
      <c r="C32" s="235"/>
      <c r="D32" s="235"/>
      <c r="E32" s="235"/>
      <c r="F32" s="235"/>
      <c r="G32" s="235"/>
      <c r="H32" s="235"/>
      <c r="I32" s="236"/>
    </row>
    <row r="33" spans="1:9" x14ac:dyDescent="0.25">
      <c r="A33" s="328" t="s">
        <v>352</v>
      </c>
      <c r="B33" s="329" t="str">
        <f>'RESUMO SD '!B17</f>
        <v>RUA PROJETA 07 - POV. TABULEIRO</v>
      </c>
      <c r="C33" s="330">
        <f>D33/$D$45</f>
        <v>0.15569306483526363</v>
      </c>
      <c r="D33" s="327">
        <f>'ORÇAMENTO CD'!H170</f>
        <v>229331.29</v>
      </c>
      <c r="E33" s="132"/>
      <c r="F33" s="132"/>
      <c r="G33" s="132"/>
      <c r="H33" s="132">
        <f>D33*H34</f>
        <v>229331.29</v>
      </c>
      <c r="I33" s="132"/>
    </row>
    <row r="34" spans="1:9" x14ac:dyDescent="0.25">
      <c r="A34" s="328"/>
      <c r="B34" s="329"/>
      <c r="C34" s="330"/>
      <c r="D34" s="327"/>
      <c r="E34" s="134"/>
      <c r="F34" s="134"/>
      <c r="G34" s="134"/>
      <c r="H34" s="134">
        <v>1</v>
      </c>
      <c r="I34" s="134"/>
    </row>
    <row r="35" spans="1:9" x14ac:dyDescent="0.25">
      <c r="A35" s="278"/>
      <c r="B35" s="277"/>
      <c r="C35" s="276"/>
      <c r="D35" s="275"/>
      <c r="E35" s="134"/>
      <c r="F35" s="134"/>
      <c r="G35" s="134"/>
      <c r="H35" s="134"/>
      <c r="I35" s="134"/>
    </row>
    <row r="36" spans="1:9" x14ac:dyDescent="0.25">
      <c r="A36" s="407" t="s">
        <v>420</v>
      </c>
      <c r="B36" s="409" t="str">
        <f>'RESUMO SD '!B18</f>
        <v>RUA PROJETA 08 - POV. TABULEIRO</v>
      </c>
      <c r="C36" s="411">
        <f>D36/$D$45</f>
        <v>2.7855860167300437E-2</v>
      </c>
      <c r="D36" s="413">
        <f>'ORÇAMENTO CD'!H194</f>
        <v>41030.86</v>
      </c>
      <c r="E36" s="132"/>
      <c r="F36" s="132"/>
      <c r="G36" s="132"/>
      <c r="H36" s="132"/>
      <c r="I36" s="132">
        <f>D36*I37</f>
        <v>41030.86</v>
      </c>
    </row>
    <row r="37" spans="1:9" x14ac:dyDescent="0.25">
      <c r="A37" s="408"/>
      <c r="B37" s="410"/>
      <c r="C37" s="412"/>
      <c r="D37" s="414"/>
      <c r="E37" s="134"/>
      <c r="F37" s="134"/>
      <c r="G37" s="134"/>
      <c r="H37" s="134"/>
      <c r="I37" s="134">
        <v>1</v>
      </c>
    </row>
    <row r="38" spans="1:9" x14ac:dyDescent="0.25">
      <c r="A38" s="31"/>
      <c r="B38" s="135"/>
      <c r="C38" s="136"/>
      <c r="D38" s="33"/>
      <c r="E38" s="137"/>
      <c r="F38" s="137"/>
      <c r="G38" s="137"/>
      <c r="H38" s="137"/>
      <c r="I38" s="138"/>
    </row>
    <row r="39" spans="1:9" x14ac:dyDescent="0.25">
      <c r="A39" s="328" t="s">
        <v>421</v>
      </c>
      <c r="B39" s="329" t="str">
        <f>'RESUMO SD '!B19</f>
        <v>RUA PADRE MARCOS - ZONA URBANA CB</v>
      </c>
      <c r="C39" s="330">
        <f>D39/$D$45</f>
        <v>0.1929789102563759</v>
      </c>
      <c r="D39" s="327">
        <f>'ORÇAMENTO CD'!H217</f>
        <v>284252.24</v>
      </c>
      <c r="E39" s="132"/>
      <c r="F39" s="132"/>
      <c r="G39" s="132"/>
      <c r="H39" s="132">
        <f>D39*H40</f>
        <v>142126.12</v>
      </c>
      <c r="I39" s="132">
        <f>D39*I40</f>
        <v>142126.12</v>
      </c>
    </row>
    <row r="40" spans="1:9" x14ac:dyDescent="0.25">
      <c r="A40" s="328"/>
      <c r="B40" s="329"/>
      <c r="C40" s="330"/>
      <c r="D40" s="327"/>
      <c r="E40" s="134"/>
      <c r="F40" s="134"/>
      <c r="G40" s="134"/>
      <c r="H40" s="134">
        <v>0.5</v>
      </c>
      <c r="I40" s="134">
        <v>0.5</v>
      </c>
    </row>
    <row r="41" spans="1:9" x14ac:dyDescent="0.25">
      <c r="A41" s="234"/>
      <c r="B41" s="235"/>
      <c r="C41" s="235"/>
      <c r="D41" s="235"/>
      <c r="E41" s="235"/>
      <c r="F41" s="235"/>
      <c r="G41" s="235"/>
      <c r="H41" s="235"/>
      <c r="I41" s="236"/>
    </row>
    <row r="42" spans="1:9" x14ac:dyDescent="0.25">
      <c r="A42" s="328" t="s">
        <v>422</v>
      </c>
      <c r="B42" s="329" t="str">
        <f>'RESUMO SD '!B20</f>
        <v>RUA SILVINO ALVES DE MENESES - ZONA URBANA CB</v>
      </c>
      <c r="C42" s="330">
        <f>D42/$D$45</f>
        <v>0.11501759957186922</v>
      </c>
      <c r="D42" s="327">
        <f>'ORÇAMENTO CD'!H240</f>
        <v>169417.52999999997</v>
      </c>
      <c r="E42" s="132"/>
      <c r="F42" s="132"/>
      <c r="G42" s="132"/>
      <c r="H42" s="132"/>
      <c r="I42" s="132">
        <f>D42*I43</f>
        <v>169417.52999999997</v>
      </c>
    </row>
    <row r="43" spans="1:9" x14ac:dyDescent="0.25">
      <c r="A43" s="328"/>
      <c r="B43" s="329"/>
      <c r="C43" s="330"/>
      <c r="D43" s="327"/>
      <c r="E43" s="134"/>
      <c r="F43" s="134"/>
      <c r="G43" s="134"/>
      <c r="H43" s="134"/>
      <c r="I43" s="134">
        <v>1</v>
      </c>
    </row>
    <row r="44" spans="1:9" x14ac:dyDescent="0.25">
      <c r="A44" s="234"/>
      <c r="B44" s="235"/>
      <c r="C44" s="235"/>
      <c r="D44" s="235"/>
      <c r="E44" s="235"/>
      <c r="F44" s="235"/>
      <c r="G44" s="235"/>
      <c r="H44" s="235"/>
      <c r="I44" s="236"/>
    </row>
    <row r="45" spans="1:9" x14ac:dyDescent="0.25">
      <c r="A45" s="347" t="s">
        <v>188</v>
      </c>
      <c r="B45" s="348"/>
      <c r="C45" s="353"/>
      <c r="D45" s="351">
        <f>SUM(D42,D39,D36,D33,D30,D27,D24,D21,D18,D15,D11,D9,D7)</f>
        <v>1472970.4899999998</v>
      </c>
      <c r="E45" s="248">
        <f>SUM(E36,E24,E21,E18,E15,E9,E7,E11,E39,E42,E27,E30,E33)</f>
        <v>142492.57599999997</v>
      </c>
      <c r="F45" s="248">
        <f>SUM(F36,F24,F21,F18,F15,F9,F7,F11,F39,F42,F27,F30,F33)</f>
        <v>151419.80399999997</v>
      </c>
      <c r="G45" s="248">
        <f>SUM(G36,G24,G21,G18,G15,G9,G7,G11,G39,G42,G27,G30,G33)</f>
        <v>332314.02</v>
      </c>
      <c r="H45" s="248">
        <f>SUM(H36,H24,H21,H18,H15,H9,H7,H11,H39,H42,H27,H30,H33)</f>
        <v>402453.34499999997</v>
      </c>
      <c r="I45" s="248">
        <f>SUM(I36,I24,I21,I18,I15,I9,I7,I11,I39,I42,I27,I30,I33)</f>
        <v>444290.74499999994</v>
      </c>
    </row>
    <row r="46" spans="1:9" x14ac:dyDescent="0.25">
      <c r="A46" s="349"/>
      <c r="B46" s="350"/>
      <c r="C46" s="354"/>
      <c r="D46" s="352"/>
      <c r="E46" s="248">
        <f>E45</f>
        <v>142492.57599999997</v>
      </c>
      <c r="F46" s="248">
        <f>E46+F45</f>
        <v>293912.37999999995</v>
      </c>
      <c r="G46" s="248">
        <f>F46+G45</f>
        <v>626226.39999999991</v>
      </c>
      <c r="H46" s="248">
        <f>G46+H45</f>
        <v>1028679.7449999999</v>
      </c>
      <c r="I46" s="248">
        <f>H46+I45</f>
        <v>1472970.4899999998</v>
      </c>
    </row>
    <row r="47" spans="1:9" x14ac:dyDescent="0.25">
      <c r="A47" s="347" t="s">
        <v>189</v>
      </c>
      <c r="B47" s="348"/>
      <c r="C47" s="354"/>
      <c r="D47" s="356">
        <f t="shared" ref="D47:I47" si="1">D45/$D$45</f>
        <v>1</v>
      </c>
      <c r="E47" s="249">
        <f t="shared" si="1"/>
        <v>9.6738242189767149E-2</v>
      </c>
      <c r="F47" s="249">
        <f t="shared" si="1"/>
        <v>0.10279893930529457</v>
      </c>
      <c r="G47" s="249">
        <f t="shared" si="1"/>
        <v>0.22560806360757443</v>
      </c>
      <c r="H47" s="249">
        <f t="shared" si="1"/>
        <v>0.27322566727049641</v>
      </c>
      <c r="I47" s="249">
        <f t="shared" si="1"/>
        <v>0.30162908762686752</v>
      </c>
    </row>
    <row r="48" spans="1:9" x14ac:dyDescent="0.25">
      <c r="A48" s="349"/>
      <c r="B48" s="350"/>
      <c r="C48" s="355"/>
      <c r="D48" s="357"/>
      <c r="E48" s="249">
        <f>E46/$D$45</f>
        <v>9.6738242189767149E-2</v>
      </c>
      <c r="F48" s="249">
        <f>F46/$D$45</f>
        <v>0.19953718149506172</v>
      </c>
      <c r="G48" s="249">
        <f>G46/$D$45</f>
        <v>0.42514524510263613</v>
      </c>
      <c r="H48" s="249">
        <f>H46/$D$45</f>
        <v>0.69837091237313254</v>
      </c>
      <c r="I48" s="249">
        <f>I46/$D$45</f>
        <v>1</v>
      </c>
    </row>
  </sheetData>
  <mergeCells count="67">
    <mergeCell ref="A1:I1"/>
    <mergeCell ref="A2:I2"/>
    <mergeCell ref="A3:I3"/>
    <mergeCell ref="A4:A5"/>
    <mergeCell ref="B4:B5"/>
    <mergeCell ref="C4:C5"/>
    <mergeCell ref="D4:D5"/>
    <mergeCell ref="E4:I4"/>
    <mergeCell ref="A15:A16"/>
    <mergeCell ref="B15:B16"/>
    <mergeCell ref="C15:C16"/>
    <mergeCell ref="D15:D16"/>
    <mergeCell ref="B6:I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B14:I14"/>
    <mergeCell ref="A18:A19"/>
    <mergeCell ref="B18:B19"/>
    <mergeCell ref="C18:C19"/>
    <mergeCell ref="D18:D19"/>
    <mergeCell ref="A21:A22"/>
    <mergeCell ref="B21:B22"/>
    <mergeCell ref="C21:C22"/>
    <mergeCell ref="D21:D22"/>
    <mergeCell ref="A24:A25"/>
    <mergeCell ref="B24:B25"/>
    <mergeCell ref="C24:C25"/>
    <mergeCell ref="D24:D25"/>
    <mergeCell ref="A27:A28"/>
    <mergeCell ref="B27:B28"/>
    <mergeCell ref="C27:C28"/>
    <mergeCell ref="D27:D28"/>
    <mergeCell ref="A30:A31"/>
    <mergeCell ref="B30:B31"/>
    <mergeCell ref="C30:C31"/>
    <mergeCell ref="D30:D31"/>
    <mergeCell ref="A33:A34"/>
    <mergeCell ref="B33:B34"/>
    <mergeCell ref="C33:C34"/>
    <mergeCell ref="D33:D34"/>
    <mergeCell ref="A36:A37"/>
    <mergeCell ref="B36:B37"/>
    <mergeCell ref="C36:C37"/>
    <mergeCell ref="D36:D37"/>
    <mergeCell ref="A39:A40"/>
    <mergeCell ref="B39:B40"/>
    <mergeCell ref="C39:C40"/>
    <mergeCell ref="D39:D40"/>
    <mergeCell ref="A42:A43"/>
    <mergeCell ref="B42:B43"/>
    <mergeCell ref="C42:C43"/>
    <mergeCell ref="D42:D43"/>
    <mergeCell ref="A45:B46"/>
    <mergeCell ref="C45:C48"/>
    <mergeCell ref="D45:D46"/>
    <mergeCell ref="A47:B48"/>
    <mergeCell ref="D47:D48"/>
  </mergeCells>
  <conditionalFormatting sqref="E17:I17">
    <cfRule type="expression" dxfId="25" priority="2" stopIfTrue="1">
      <formula>LEN(TRIM(E17))&gt;0</formula>
    </cfRule>
  </conditionalFormatting>
  <conditionalFormatting sqref="E32:I32">
    <cfRule type="expression" dxfId="24" priority="1" stopIfTrue="1">
      <formula>LEN(TRIM(E32))&gt;0</formula>
    </cfRule>
  </conditionalFormatting>
  <conditionalFormatting sqref="E41:I41 E44:I44">
    <cfRule type="expression" dxfId="23" priority="3" stopIfTrue="1">
      <formula>LEN(TRIM(E41))&gt;0</formula>
    </cfRule>
  </conditionalFormatting>
  <pageMargins left="0.51181102362204722" right="0.51181102362204722" top="1.7716535433070868" bottom="1.1811023622047245" header="0.51181102362204722" footer="0.51181102362204722"/>
  <pageSetup paperSize="9" scale="73" fitToHeight="0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EDB4-95DB-43CD-ABA3-807CB05453C4}">
  <sheetPr>
    <tabColor theme="0" tint="-0.14999847407452621"/>
    <pageSetUpPr fitToPage="1"/>
  </sheetPr>
  <dimension ref="A1:H242"/>
  <sheetViews>
    <sheetView topLeftCell="A198" zoomScaleNormal="100" workbookViewId="0">
      <selection activeCell="G201" sqref="G201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06" t="s">
        <v>163</v>
      </c>
      <c r="B1" s="306"/>
      <c r="C1" s="306"/>
      <c r="D1" s="306"/>
      <c r="E1" s="306"/>
      <c r="F1" s="306"/>
      <c r="G1" s="306"/>
      <c r="H1" s="306"/>
    </row>
    <row r="2" spans="1:8" ht="15" customHeight="1" x14ac:dyDescent="0.25">
      <c r="A2" s="306"/>
      <c r="B2" s="306"/>
      <c r="C2" s="306"/>
      <c r="D2" s="306"/>
      <c r="E2" s="306"/>
      <c r="F2" s="306"/>
      <c r="G2" s="306"/>
      <c r="H2" s="306"/>
    </row>
    <row r="3" spans="1:8" ht="23.25" customHeight="1" x14ac:dyDescent="0.25">
      <c r="A3" s="337" t="str">
        <f>'RESUMO CD'!A2:B2</f>
        <v xml:space="preserve">OBJETO: PAVIMENTAÇÃO EM PARALELEPÍPEDO DE VIAS EM CANTO DO BURITI </v>
      </c>
      <c r="B3" s="338"/>
      <c r="C3" s="338"/>
      <c r="D3" s="338"/>
      <c r="E3" s="338"/>
      <c r="F3" s="363" t="s">
        <v>429</v>
      </c>
      <c r="G3" s="363" t="str">
        <f>'RESUMO CD'!E2</f>
        <v>COM DESONERAÇÃO
BDI: 26,86%</v>
      </c>
      <c r="H3" s="365" t="str">
        <f>'RESUMO CD'!F2</f>
        <v>HORISTA: 90,66%
MENSALISTA: 52,90%</v>
      </c>
    </row>
    <row r="4" spans="1:8" ht="15" customHeight="1" x14ac:dyDescent="0.25">
      <c r="A4" s="168" t="str">
        <f>'RESUMO CD'!A3:D3</f>
        <v xml:space="preserve">LOCAL: ZONA URBANA E RURAL </v>
      </c>
      <c r="B4" s="117"/>
      <c r="C4" s="117"/>
      <c r="D4" s="367"/>
      <c r="E4" s="367"/>
      <c r="F4" s="364"/>
      <c r="G4" s="364"/>
      <c r="H4" s="366"/>
    </row>
    <row r="5" spans="1:8" x14ac:dyDescent="0.25">
      <c r="A5" s="130"/>
      <c r="B5" s="117"/>
      <c r="C5" s="117"/>
      <c r="D5" s="181"/>
      <c r="E5" s="181"/>
      <c r="F5" s="179"/>
      <c r="G5" s="179"/>
      <c r="H5" s="180"/>
    </row>
    <row r="6" spans="1:8" x14ac:dyDescent="0.25">
      <c r="A6" s="240" t="s">
        <v>164</v>
      </c>
      <c r="B6" s="241" t="str">
        <f>'RESUMO CD'!B11</f>
        <v>RUA PROJETA 01 - POV. TABULEIRO</v>
      </c>
      <c r="C6" s="242"/>
      <c r="D6" s="239" t="s">
        <v>165</v>
      </c>
      <c r="E6" s="243">
        <v>6</v>
      </c>
      <c r="F6" s="244"/>
      <c r="G6" s="244"/>
      <c r="H6" s="238"/>
    </row>
    <row r="7" spans="1:8" x14ac:dyDescent="0.25">
      <c r="A7" s="131" t="s">
        <v>166</v>
      </c>
      <c r="B7" s="129">
        <f>E7*E6</f>
        <v>1710</v>
      </c>
      <c r="C7" s="119"/>
      <c r="D7" s="120" t="s">
        <v>167</v>
      </c>
      <c r="E7" s="121">
        <v>285</v>
      </c>
      <c r="F7" s="122"/>
      <c r="G7" s="122"/>
      <c r="H7" s="187"/>
    </row>
    <row r="8" spans="1:8" x14ac:dyDescent="0.25">
      <c r="A8" s="318" t="s">
        <v>25</v>
      </c>
      <c r="B8" s="318" t="s">
        <v>92</v>
      </c>
      <c r="C8" s="318" t="s">
        <v>26</v>
      </c>
      <c r="D8" s="318" t="s">
        <v>27</v>
      </c>
      <c r="E8" s="320" t="s">
        <v>28</v>
      </c>
      <c r="F8" s="360" t="s">
        <v>168</v>
      </c>
      <c r="G8" s="361"/>
      <c r="H8" s="362"/>
    </row>
    <row r="9" spans="1:8" x14ac:dyDescent="0.25">
      <c r="A9" s="319"/>
      <c r="B9" s="319"/>
      <c r="C9" s="319"/>
      <c r="D9" s="319"/>
      <c r="E9" s="321"/>
      <c r="F9" s="123" t="s">
        <v>169</v>
      </c>
      <c r="G9" s="123" t="s">
        <v>170</v>
      </c>
      <c r="H9" s="178" t="s">
        <v>171</v>
      </c>
    </row>
    <row r="10" spans="1:8" x14ac:dyDescent="0.25">
      <c r="A10" s="28" t="s">
        <v>30</v>
      </c>
      <c r="B10" s="323" t="s">
        <v>332</v>
      </c>
      <c r="C10" s="324"/>
      <c r="D10" s="324"/>
      <c r="E10" s="324"/>
      <c r="F10" s="324"/>
      <c r="G10" s="371"/>
      <c r="H10" s="124">
        <f>SUM(H11:H13)</f>
        <v>97011.96</v>
      </c>
    </row>
    <row r="11" spans="1:8" x14ac:dyDescent="0.25">
      <c r="A11" s="29" t="s">
        <v>32</v>
      </c>
      <c r="B11" s="111" t="s">
        <v>254</v>
      </c>
      <c r="C11" s="125" t="s">
        <v>38</v>
      </c>
      <c r="D11" s="111" t="s">
        <v>15</v>
      </c>
      <c r="E11" s="126">
        <f>'Memoria de Calculo '!C12</f>
        <v>6</v>
      </c>
      <c r="F11" s="126">
        <f>'COMPOSIÇÕES UNITÁRIAS CD'!G7</f>
        <v>460.32</v>
      </c>
      <c r="G11" s="128">
        <f>ROUND(F11*1.2686,2)</f>
        <v>583.96</v>
      </c>
      <c r="H11" s="128">
        <f>ROUND(E11*G11,2)</f>
        <v>3503.76</v>
      </c>
    </row>
    <row r="12" spans="1:8" x14ac:dyDescent="0.25">
      <c r="A12" s="29" t="s">
        <v>172</v>
      </c>
      <c r="B12" s="111" t="s">
        <v>255</v>
      </c>
      <c r="C12" s="125" t="s">
        <v>39</v>
      </c>
      <c r="D12" s="111" t="s">
        <v>40</v>
      </c>
      <c r="E12" s="126">
        <f>'Memoria de Calculo '!C16</f>
        <v>5</v>
      </c>
      <c r="F12" s="126">
        <f>'COMPOSIÇÕES UNITÁRIAS CD'!G17</f>
        <v>5169.1499999999996</v>
      </c>
      <c r="G12" s="128">
        <f>ROUND(F12*1.2686,2)</f>
        <v>6557.58</v>
      </c>
      <c r="H12" s="128">
        <f>ROUND(E12*G12,2)</f>
        <v>32787.9</v>
      </c>
    </row>
    <row r="13" spans="1:8" x14ac:dyDescent="0.25">
      <c r="A13" s="29" t="s">
        <v>333</v>
      </c>
      <c r="B13" s="111" t="s">
        <v>334</v>
      </c>
      <c r="C13" s="125" t="s">
        <v>289</v>
      </c>
      <c r="D13" s="111" t="s">
        <v>15</v>
      </c>
      <c r="E13" s="126">
        <f>'Memoria de Calculo '!C20</f>
        <v>11610</v>
      </c>
      <c r="F13" s="126">
        <f>'COMPOSIÇÕES UNITÁRIAS CD'!G22</f>
        <v>4.12</v>
      </c>
      <c r="G13" s="128">
        <f>ROUND(F13*1.2686,2)</f>
        <v>5.23</v>
      </c>
      <c r="H13" s="128">
        <f>ROUND(E13*G13,2)</f>
        <v>60720.3</v>
      </c>
    </row>
    <row r="14" spans="1:8" x14ac:dyDescent="0.25">
      <c r="A14" s="368"/>
      <c r="B14" s="369"/>
      <c r="C14" s="369"/>
      <c r="D14" s="369"/>
      <c r="E14" s="369"/>
      <c r="F14" s="369"/>
      <c r="G14" s="369"/>
      <c r="H14" s="370"/>
    </row>
    <row r="15" spans="1:8" x14ac:dyDescent="0.25">
      <c r="A15" s="28" t="s">
        <v>33</v>
      </c>
      <c r="B15" s="359" t="s">
        <v>173</v>
      </c>
      <c r="C15" s="359"/>
      <c r="D15" s="359"/>
      <c r="E15" s="359"/>
      <c r="F15" s="359"/>
      <c r="G15" s="359"/>
      <c r="H15" s="124">
        <f>H16</f>
        <v>1214.0999999999999</v>
      </c>
    </row>
    <row r="16" spans="1:8" x14ac:dyDescent="0.25">
      <c r="A16" s="29" t="s">
        <v>35</v>
      </c>
      <c r="B16" s="111">
        <v>100575</v>
      </c>
      <c r="C16" s="127" t="s">
        <v>174</v>
      </c>
      <c r="D16" s="30" t="s">
        <v>15</v>
      </c>
      <c r="E16" s="126">
        <f>'Memoria de Calculo '!C46</f>
        <v>1710</v>
      </c>
      <c r="F16" s="126">
        <f>'COMPOSIÇÕES UNITÁRIAS CD'!$G$27</f>
        <v>0.56000000000000005</v>
      </c>
      <c r="G16" s="128">
        <f>ROUND(F16*1.2686,2)</f>
        <v>0.71</v>
      </c>
      <c r="H16" s="128">
        <f>ROUND(E16*G16,2)</f>
        <v>1214.0999999999999</v>
      </c>
    </row>
    <row r="17" spans="1:8" x14ac:dyDescent="0.25">
      <c r="A17" s="328"/>
      <c r="B17" s="328"/>
      <c r="C17" s="328"/>
      <c r="D17" s="328"/>
      <c r="E17" s="328"/>
      <c r="F17" s="328"/>
      <c r="G17" s="328"/>
      <c r="H17" s="328"/>
    </row>
    <row r="18" spans="1:8" x14ac:dyDescent="0.25">
      <c r="A18" s="28" t="s">
        <v>175</v>
      </c>
      <c r="B18" s="359" t="s">
        <v>176</v>
      </c>
      <c r="C18" s="359"/>
      <c r="D18" s="359"/>
      <c r="E18" s="359"/>
      <c r="F18" s="359"/>
      <c r="G18" s="359"/>
      <c r="H18" s="124">
        <f>SUM(H19:H20)</f>
        <v>148376.69999999998</v>
      </c>
    </row>
    <row r="19" spans="1:8" ht="22.5" x14ac:dyDescent="0.25">
      <c r="A19" s="29" t="s">
        <v>177</v>
      </c>
      <c r="B19" s="111" t="s">
        <v>256</v>
      </c>
      <c r="C19" s="127" t="s">
        <v>257</v>
      </c>
      <c r="D19" s="30" t="s">
        <v>15</v>
      </c>
      <c r="E19" s="126">
        <f>'Memoria de Calculo '!C52</f>
        <v>1710</v>
      </c>
      <c r="F19" s="126">
        <f>'COMPOSIÇÕES UNITÁRIAS CD'!$G$34</f>
        <v>66.599999999999994</v>
      </c>
      <c r="G19" s="128">
        <f>ROUND(F19*1.2686,2)</f>
        <v>84.49</v>
      </c>
      <c r="H19" s="128">
        <f>ROUND(E19*G19,2)</f>
        <v>144477.9</v>
      </c>
    </row>
    <row r="20" spans="1:8" x14ac:dyDescent="0.25">
      <c r="A20" s="29" t="s">
        <v>323</v>
      </c>
      <c r="B20" s="111" t="s">
        <v>261</v>
      </c>
      <c r="C20" s="127" t="s">
        <v>341</v>
      </c>
      <c r="D20" s="30" t="s">
        <v>15</v>
      </c>
      <c r="E20" s="126">
        <f>'Memoria de Calculo '!C57</f>
        <v>1710</v>
      </c>
      <c r="F20" s="126">
        <f>'COMPOSIÇÕES UNITÁRIAS CD'!$G$42</f>
        <v>1.8</v>
      </c>
      <c r="G20" s="128">
        <f>ROUND(F20*1.2686,2)</f>
        <v>2.2799999999999998</v>
      </c>
      <c r="H20" s="128">
        <f>ROUND(E20*G20,2)</f>
        <v>3898.8</v>
      </c>
    </row>
    <row r="21" spans="1:8" x14ac:dyDescent="0.25">
      <c r="A21" s="328"/>
      <c r="B21" s="328"/>
      <c r="C21" s="328"/>
      <c r="D21" s="328"/>
      <c r="E21" s="328"/>
      <c r="F21" s="328"/>
      <c r="G21" s="328"/>
      <c r="H21" s="328"/>
    </row>
    <row r="22" spans="1:8" x14ac:dyDescent="0.25">
      <c r="A22" s="28" t="s">
        <v>178</v>
      </c>
      <c r="B22" s="359" t="s">
        <v>179</v>
      </c>
      <c r="C22" s="359"/>
      <c r="D22" s="359"/>
      <c r="E22" s="359"/>
      <c r="F22" s="359"/>
      <c r="G22" s="359"/>
      <c r="H22" s="124">
        <f>SUM(H23:H24)</f>
        <v>30033.239999999998</v>
      </c>
    </row>
    <row r="23" spans="1:8" ht="33.75" x14ac:dyDescent="0.25">
      <c r="A23" s="29" t="s">
        <v>180</v>
      </c>
      <c r="B23" s="111">
        <v>94273</v>
      </c>
      <c r="C23" s="127" t="s">
        <v>181</v>
      </c>
      <c r="D23" s="30" t="s">
        <v>182</v>
      </c>
      <c r="E23" s="126">
        <f>'Memoria de Calculo '!C64</f>
        <v>582</v>
      </c>
      <c r="F23" s="126">
        <f>'COMPOSIÇÕES UNITÁRIAS CD'!$G$47</f>
        <v>40.6</v>
      </c>
      <c r="G23" s="128">
        <f t="shared" ref="G23:G24" si="0">ROUND(F23*1.2686,2)</f>
        <v>51.51</v>
      </c>
      <c r="H23" s="128">
        <f>ROUND(E23*G23,2)</f>
        <v>29978.82</v>
      </c>
    </row>
    <row r="24" spans="1:8" ht="22.5" x14ac:dyDescent="0.25">
      <c r="A24" s="29" t="s">
        <v>183</v>
      </c>
      <c r="B24" s="111" t="s">
        <v>273</v>
      </c>
      <c r="C24" s="127" t="s">
        <v>262</v>
      </c>
      <c r="D24" s="30" t="s">
        <v>182</v>
      </c>
      <c r="E24" s="126">
        <f>'Memoria de Calculo '!C68</f>
        <v>2</v>
      </c>
      <c r="F24" s="126">
        <f>'COMPOSIÇÕES UNITÁRIAS CD'!$G$55</f>
        <v>21.45</v>
      </c>
      <c r="G24" s="128">
        <f t="shared" si="0"/>
        <v>27.21</v>
      </c>
      <c r="H24" s="128">
        <f>ROUND(E24*G24,2)</f>
        <v>54.42</v>
      </c>
    </row>
    <row r="25" spans="1:8" x14ac:dyDescent="0.25">
      <c r="A25" s="328"/>
      <c r="B25" s="328"/>
      <c r="C25" s="328"/>
      <c r="D25" s="328"/>
      <c r="E25" s="328"/>
      <c r="F25" s="328"/>
      <c r="G25" s="328"/>
      <c r="H25" s="328"/>
    </row>
    <row r="26" spans="1:8" x14ac:dyDescent="0.25">
      <c r="A26" s="28" t="s">
        <v>229</v>
      </c>
      <c r="B26" s="359" t="s">
        <v>227</v>
      </c>
      <c r="C26" s="359"/>
      <c r="D26" s="359"/>
      <c r="E26" s="359"/>
      <c r="F26" s="359"/>
      <c r="G26" s="359"/>
      <c r="H26" s="124">
        <f>SUM(H27:H27)</f>
        <v>9093.2000000000007</v>
      </c>
    </row>
    <row r="27" spans="1:8" ht="33.75" x14ac:dyDescent="0.25">
      <c r="A27" s="29" t="s">
        <v>230</v>
      </c>
      <c r="B27" s="111" t="s">
        <v>367</v>
      </c>
      <c r="C27" s="125" t="s">
        <v>373</v>
      </c>
      <c r="D27" s="30" t="s">
        <v>228</v>
      </c>
      <c r="E27" s="126">
        <f>'Memoria de Calculo '!C78</f>
        <v>4479.41</v>
      </c>
      <c r="F27" s="126">
        <f>'COMPOSIÇÕES UNITÁRIAS CD'!$G$64</f>
        <v>1.6</v>
      </c>
      <c r="G27" s="128">
        <f>ROUND(F27*1.2686,2)</f>
        <v>2.0299999999999998</v>
      </c>
      <c r="H27" s="128">
        <f>ROUND(E27*G27,2)</f>
        <v>9093.2000000000007</v>
      </c>
    </row>
    <row r="28" spans="1:8" x14ac:dyDescent="0.25">
      <c r="A28" s="328"/>
      <c r="B28" s="328"/>
      <c r="C28" s="328"/>
      <c r="D28" s="328"/>
      <c r="E28" s="328"/>
      <c r="F28" s="328"/>
      <c r="G28" s="328"/>
      <c r="H28" s="328"/>
    </row>
    <row r="29" spans="1:8" x14ac:dyDescent="0.25">
      <c r="A29" s="28" t="s">
        <v>258</v>
      </c>
      <c r="B29" s="359" t="s">
        <v>259</v>
      </c>
      <c r="C29" s="359"/>
      <c r="D29" s="359"/>
      <c r="E29" s="359"/>
      <c r="F29" s="359"/>
      <c r="G29" s="359"/>
      <c r="H29" s="124">
        <f>SUM(H30:H30)</f>
        <v>470.24</v>
      </c>
    </row>
    <row r="30" spans="1:8" ht="22.5" x14ac:dyDescent="0.25">
      <c r="A30" s="29" t="s">
        <v>260</v>
      </c>
      <c r="B30" s="111" t="s">
        <v>340</v>
      </c>
      <c r="C30" s="127" t="s">
        <v>331</v>
      </c>
      <c r="D30" s="30" t="s">
        <v>275</v>
      </c>
      <c r="E30" s="126">
        <f>'Memoria de Calculo '!C84</f>
        <v>1</v>
      </c>
      <c r="F30" s="126">
        <f>'COMPOSIÇÕES UNITÁRIAS CD'!$G$69</f>
        <v>370.68</v>
      </c>
      <c r="G30" s="128">
        <f>ROUND(F30*1.2686,2)</f>
        <v>470.24</v>
      </c>
      <c r="H30" s="128">
        <f>ROUND(E30*G30,2)</f>
        <v>470.24</v>
      </c>
    </row>
    <row r="31" spans="1:8" x14ac:dyDescent="0.25">
      <c r="A31" s="328"/>
      <c r="B31" s="328"/>
      <c r="C31" s="328"/>
      <c r="D31" s="328"/>
      <c r="E31" s="328"/>
      <c r="F31" s="328"/>
      <c r="G31" s="328"/>
      <c r="H31" s="328"/>
    </row>
    <row r="32" spans="1:8" x14ac:dyDescent="0.25">
      <c r="A32" s="358" t="s">
        <v>226</v>
      </c>
      <c r="B32" s="358"/>
      <c r="C32" s="358"/>
      <c r="D32" s="358"/>
      <c r="E32" s="358"/>
      <c r="F32" s="358"/>
      <c r="G32" s="358"/>
      <c r="H32" s="186">
        <f>SUM(H29,H26,H22,H18,H15)</f>
        <v>189187.47999999998</v>
      </c>
    </row>
    <row r="34" spans="1:8" x14ac:dyDescent="0.25">
      <c r="A34" s="240" t="s">
        <v>164</v>
      </c>
      <c r="B34" s="241" t="str">
        <f>'RESUMO CD'!B12</f>
        <v>RUA PROJETA 02 - POV. TABULEIRO</v>
      </c>
      <c r="C34" s="242"/>
      <c r="D34" s="239" t="s">
        <v>165</v>
      </c>
      <c r="E34" s="243">
        <v>6</v>
      </c>
      <c r="F34" s="244"/>
      <c r="G34" s="244"/>
      <c r="H34" s="238"/>
    </row>
    <row r="35" spans="1:8" x14ac:dyDescent="0.25">
      <c r="A35" s="131" t="s">
        <v>166</v>
      </c>
      <c r="B35" s="129">
        <f>E35*E34</f>
        <v>732</v>
      </c>
      <c r="C35" s="119"/>
      <c r="D35" s="120" t="s">
        <v>167</v>
      </c>
      <c r="E35" s="121">
        <f>'GERAL '!B11</f>
        <v>122</v>
      </c>
      <c r="F35" s="122"/>
      <c r="G35" s="122"/>
      <c r="H35" s="187"/>
    </row>
    <row r="36" spans="1:8" x14ac:dyDescent="0.25">
      <c r="A36" s="318" t="s">
        <v>25</v>
      </c>
      <c r="B36" s="318" t="s">
        <v>92</v>
      </c>
      <c r="C36" s="318" t="s">
        <v>26</v>
      </c>
      <c r="D36" s="318" t="s">
        <v>27</v>
      </c>
      <c r="E36" s="320" t="s">
        <v>28</v>
      </c>
      <c r="F36" s="360" t="s">
        <v>168</v>
      </c>
      <c r="G36" s="361"/>
      <c r="H36" s="362"/>
    </row>
    <row r="37" spans="1:8" x14ac:dyDescent="0.25">
      <c r="A37" s="319"/>
      <c r="B37" s="319"/>
      <c r="C37" s="319"/>
      <c r="D37" s="319"/>
      <c r="E37" s="321"/>
      <c r="F37" s="123" t="s">
        <v>169</v>
      </c>
      <c r="G37" s="123" t="s">
        <v>170</v>
      </c>
      <c r="H37" s="178" t="s">
        <v>171</v>
      </c>
    </row>
    <row r="38" spans="1:8" x14ac:dyDescent="0.25">
      <c r="A38" s="28" t="s">
        <v>33</v>
      </c>
      <c r="B38" s="359" t="s">
        <v>173</v>
      </c>
      <c r="C38" s="359"/>
      <c r="D38" s="359"/>
      <c r="E38" s="359"/>
      <c r="F38" s="359"/>
      <c r="G38" s="359"/>
      <c r="H38" s="124">
        <f>H39</f>
        <v>519.72</v>
      </c>
    </row>
    <row r="39" spans="1:8" x14ac:dyDescent="0.25">
      <c r="A39" s="29" t="s">
        <v>35</v>
      </c>
      <c r="B39" s="111">
        <v>100575</v>
      </c>
      <c r="C39" s="127" t="s">
        <v>174</v>
      </c>
      <c r="D39" s="30" t="s">
        <v>15</v>
      </c>
      <c r="E39" s="126">
        <f>'Memoria de Calculo '!C110</f>
        <v>732</v>
      </c>
      <c r="F39" s="126">
        <f>'COMPOSIÇÕES UNITÁRIAS CD'!$G$27</f>
        <v>0.56000000000000005</v>
      </c>
      <c r="G39" s="128">
        <f>ROUND(F39*1.2686,2)</f>
        <v>0.71</v>
      </c>
      <c r="H39" s="128">
        <f>ROUND(E39*G39,2)</f>
        <v>519.72</v>
      </c>
    </row>
    <row r="40" spans="1:8" x14ac:dyDescent="0.25">
      <c r="A40" s="328"/>
      <c r="B40" s="328"/>
      <c r="C40" s="328"/>
      <c r="D40" s="328"/>
      <c r="E40" s="328"/>
      <c r="F40" s="328"/>
      <c r="G40" s="328"/>
      <c r="H40" s="328"/>
    </row>
    <row r="41" spans="1:8" x14ac:dyDescent="0.25">
      <c r="A41" s="28" t="s">
        <v>175</v>
      </c>
      <c r="B41" s="359" t="s">
        <v>176</v>
      </c>
      <c r="C41" s="359"/>
      <c r="D41" s="359"/>
      <c r="E41" s="359"/>
      <c r="F41" s="359"/>
      <c r="G41" s="359"/>
      <c r="H41" s="124">
        <f>SUM(H42:H43)</f>
        <v>63515.64</v>
      </c>
    </row>
    <row r="42" spans="1:8" ht="22.5" x14ac:dyDescent="0.25">
      <c r="A42" s="29" t="s">
        <v>177</v>
      </c>
      <c r="B42" s="111" t="s">
        <v>256</v>
      </c>
      <c r="C42" s="127" t="s">
        <v>257</v>
      </c>
      <c r="D42" s="30" t="s">
        <v>15</v>
      </c>
      <c r="E42" s="126">
        <f>'Memoria de Calculo '!C116</f>
        <v>732</v>
      </c>
      <c r="F42" s="126">
        <f>'COMPOSIÇÕES UNITÁRIAS CD'!$G$34</f>
        <v>66.599999999999994</v>
      </c>
      <c r="G42" s="128">
        <f>ROUND(F42*1.2686,2)</f>
        <v>84.49</v>
      </c>
      <c r="H42" s="128">
        <f>ROUND(E42*G42,2)</f>
        <v>61846.68</v>
      </c>
    </row>
    <row r="43" spans="1:8" x14ac:dyDescent="0.25">
      <c r="A43" s="29" t="s">
        <v>323</v>
      </c>
      <c r="B43" s="111" t="s">
        <v>261</v>
      </c>
      <c r="C43" s="127" t="s">
        <v>341</v>
      </c>
      <c r="D43" s="30" t="s">
        <v>15</v>
      </c>
      <c r="E43" s="126">
        <f>'Memoria de Calculo '!C121</f>
        <v>732</v>
      </c>
      <c r="F43" s="126">
        <f>'COMPOSIÇÕES UNITÁRIAS CD'!$G$42</f>
        <v>1.8</v>
      </c>
      <c r="G43" s="128">
        <f>ROUND(F43*1.2686,2)</f>
        <v>2.2799999999999998</v>
      </c>
      <c r="H43" s="128">
        <f>ROUND(E43*G43,2)</f>
        <v>1668.96</v>
      </c>
    </row>
    <row r="44" spans="1:8" x14ac:dyDescent="0.25">
      <c r="A44" s="328"/>
      <c r="B44" s="328"/>
      <c r="C44" s="328"/>
      <c r="D44" s="328"/>
      <c r="E44" s="328"/>
      <c r="F44" s="328"/>
      <c r="G44" s="328"/>
      <c r="H44" s="328"/>
    </row>
    <row r="45" spans="1:8" x14ac:dyDescent="0.25">
      <c r="A45" s="28" t="s">
        <v>178</v>
      </c>
      <c r="B45" s="359" t="s">
        <v>179</v>
      </c>
      <c r="C45" s="359"/>
      <c r="D45" s="359"/>
      <c r="E45" s="359"/>
      <c r="F45" s="359"/>
      <c r="G45" s="359"/>
      <c r="H45" s="124">
        <f>SUM(H46:H47)</f>
        <v>19825.8</v>
      </c>
    </row>
    <row r="46" spans="1:8" ht="33.75" x14ac:dyDescent="0.25">
      <c r="A46" s="29" t="s">
        <v>180</v>
      </c>
      <c r="B46" s="111">
        <v>94273</v>
      </c>
      <c r="C46" s="127" t="s">
        <v>181</v>
      </c>
      <c r="D46" s="30" t="s">
        <v>182</v>
      </c>
      <c r="E46" s="126">
        <f>'Memoria de Calculo '!C128</f>
        <v>256</v>
      </c>
      <c r="F46" s="126">
        <f>'COMPOSIÇÕES UNITÁRIAS CD'!$G$47</f>
        <v>40.6</v>
      </c>
      <c r="G46" s="128">
        <f t="shared" ref="G46:G47" si="1">ROUND(F46*1.2686,2)</f>
        <v>51.51</v>
      </c>
      <c r="H46" s="128">
        <f>ROUND(E46*G46,2)</f>
        <v>13186.56</v>
      </c>
    </row>
    <row r="47" spans="1:8" ht="22.5" x14ac:dyDescent="0.25">
      <c r="A47" s="29" t="s">
        <v>183</v>
      </c>
      <c r="B47" s="111" t="s">
        <v>273</v>
      </c>
      <c r="C47" s="127" t="s">
        <v>262</v>
      </c>
      <c r="D47" s="30" t="s">
        <v>182</v>
      </c>
      <c r="E47" s="126">
        <f>'Memoria de Calculo '!C133</f>
        <v>244</v>
      </c>
      <c r="F47" s="126">
        <f>'COMPOSIÇÕES UNITÁRIAS CD'!$G$55</f>
        <v>21.45</v>
      </c>
      <c r="G47" s="128">
        <f t="shared" si="1"/>
        <v>27.21</v>
      </c>
      <c r="H47" s="128">
        <f>ROUND(E47*G47,2)</f>
        <v>6639.24</v>
      </c>
    </row>
    <row r="48" spans="1:8" x14ac:dyDescent="0.25">
      <c r="A48" s="328"/>
      <c r="B48" s="328"/>
      <c r="C48" s="328"/>
      <c r="D48" s="328"/>
      <c r="E48" s="328"/>
      <c r="F48" s="328"/>
      <c r="G48" s="328"/>
      <c r="H48" s="328"/>
    </row>
    <row r="49" spans="1:8" x14ac:dyDescent="0.25">
      <c r="A49" s="28" t="s">
        <v>229</v>
      </c>
      <c r="B49" s="359" t="s">
        <v>227</v>
      </c>
      <c r="C49" s="359"/>
      <c r="D49" s="359"/>
      <c r="E49" s="359"/>
      <c r="F49" s="359"/>
      <c r="G49" s="359"/>
      <c r="H49" s="124">
        <f>SUM(H50:H50)</f>
        <v>3774.58</v>
      </c>
    </row>
    <row r="50" spans="1:8" ht="33.75" x14ac:dyDescent="0.25">
      <c r="A50" s="29" t="s">
        <v>230</v>
      </c>
      <c r="B50" s="111" t="s">
        <v>367</v>
      </c>
      <c r="C50" s="125" t="s">
        <v>373</v>
      </c>
      <c r="D50" s="30" t="s">
        <v>228</v>
      </c>
      <c r="E50" s="126">
        <f>'Memoria de Calculo '!C142</f>
        <v>1859.4</v>
      </c>
      <c r="F50" s="126">
        <f>'COMPOSIÇÕES UNITÁRIAS CD'!$G$64</f>
        <v>1.6</v>
      </c>
      <c r="G50" s="128">
        <f>ROUND(F50*1.2686,2)</f>
        <v>2.0299999999999998</v>
      </c>
      <c r="H50" s="128">
        <f>ROUND(E50*G50,2)</f>
        <v>3774.58</v>
      </c>
    </row>
    <row r="51" spans="1:8" x14ac:dyDescent="0.25">
      <c r="A51" s="328"/>
      <c r="B51" s="328"/>
      <c r="C51" s="328"/>
      <c r="D51" s="328"/>
      <c r="E51" s="328"/>
      <c r="F51" s="328"/>
      <c r="G51" s="328"/>
      <c r="H51" s="328"/>
    </row>
    <row r="52" spans="1:8" x14ac:dyDescent="0.25">
      <c r="A52" s="28" t="s">
        <v>258</v>
      </c>
      <c r="B52" s="359" t="s">
        <v>259</v>
      </c>
      <c r="C52" s="359"/>
      <c r="D52" s="359"/>
      <c r="E52" s="359"/>
      <c r="F52" s="359"/>
      <c r="G52" s="359"/>
      <c r="H52" s="124">
        <f>SUM(H53:H53)</f>
        <v>470.24</v>
      </c>
    </row>
    <row r="53" spans="1:8" ht="22.5" x14ac:dyDescent="0.25">
      <c r="A53" s="29" t="s">
        <v>260</v>
      </c>
      <c r="B53" s="111" t="s">
        <v>340</v>
      </c>
      <c r="C53" s="127" t="s">
        <v>331</v>
      </c>
      <c r="D53" s="30" t="s">
        <v>275</v>
      </c>
      <c r="E53" s="126">
        <f>'Memoria de Calculo '!C147</f>
        <v>1</v>
      </c>
      <c r="F53" s="126">
        <f>'COMPOSIÇÕES UNITÁRIAS CD'!$G$69</f>
        <v>370.68</v>
      </c>
      <c r="G53" s="128">
        <f>ROUND(F53*1.2686,2)</f>
        <v>470.24</v>
      </c>
      <c r="H53" s="128">
        <f>ROUND(E53*G53,2)</f>
        <v>470.24</v>
      </c>
    </row>
    <row r="54" spans="1:8" x14ac:dyDescent="0.25">
      <c r="A54" s="328"/>
      <c r="B54" s="328"/>
      <c r="C54" s="328"/>
      <c r="D54" s="328"/>
      <c r="E54" s="328"/>
      <c r="F54" s="328"/>
      <c r="G54" s="328"/>
      <c r="H54" s="328"/>
    </row>
    <row r="55" spans="1:8" x14ac:dyDescent="0.25">
      <c r="A55" s="358" t="s">
        <v>226</v>
      </c>
      <c r="B55" s="358"/>
      <c r="C55" s="358"/>
      <c r="D55" s="358"/>
      <c r="E55" s="358"/>
      <c r="F55" s="358"/>
      <c r="G55" s="358"/>
      <c r="H55" s="186">
        <f>SUM(H52,H49,H45,H41,H38)</f>
        <v>88105.98</v>
      </c>
    </row>
    <row r="57" spans="1:8" x14ac:dyDescent="0.25">
      <c r="A57" s="240" t="s">
        <v>164</v>
      </c>
      <c r="B57" s="241" t="str">
        <f>'RESUMO CD'!B13</f>
        <v>RUA PROJETA 03 - POV. TABULEIRO</v>
      </c>
      <c r="C57" s="242"/>
      <c r="D57" s="239" t="s">
        <v>165</v>
      </c>
      <c r="E57" s="243">
        <f>'GERAL '!C12</f>
        <v>6</v>
      </c>
      <c r="F57" s="244"/>
      <c r="G57" s="244"/>
      <c r="H57" s="238"/>
    </row>
    <row r="58" spans="1:8" x14ac:dyDescent="0.25">
      <c r="A58" s="131" t="s">
        <v>166</v>
      </c>
      <c r="B58" s="129">
        <f>E58*E57</f>
        <v>366</v>
      </c>
      <c r="C58" s="119"/>
      <c r="D58" s="120" t="s">
        <v>167</v>
      </c>
      <c r="E58" s="121">
        <f>'GERAL '!B12</f>
        <v>61</v>
      </c>
      <c r="F58" s="122"/>
      <c r="G58" s="122"/>
      <c r="H58" s="187"/>
    </row>
    <row r="59" spans="1:8" x14ac:dyDescent="0.25">
      <c r="A59" s="318" t="s">
        <v>25</v>
      </c>
      <c r="B59" s="318" t="s">
        <v>92</v>
      </c>
      <c r="C59" s="318" t="s">
        <v>26</v>
      </c>
      <c r="D59" s="318" t="s">
        <v>27</v>
      </c>
      <c r="E59" s="320" t="s">
        <v>28</v>
      </c>
      <c r="F59" s="360" t="s">
        <v>168</v>
      </c>
      <c r="G59" s="361"/>
      <c r="H59" s="362"/>
    </row>
    <row r="60" spans="1:8" x14ac:dyDescent="0.25">
      <c r="A60" s="319"/>
      <c r="B60" s="319"/>
      <c r="C60" s="319"/>
      <c r="D60" s="319"/>
      <c r="E60" s="321"/>
      <c r="F60" s="123" t="s">
        <v>169</v>
      </c>
      <c r="G60" s="123" t="s">
        <v>170</v>
      </c>
      <c r="H60" s="178" t="s">
        <v>171</v>
      </c>
    </row>
    <row r="61" spans="1:8" x14ac:dyDescent="0.25">
      <c r="A61" s="28" t="s">
        <v>33</v>
      </c>
      <c r="B61" s="359" t="s">
        <v>173</v>
      </c>
      <c r="C61" s="359"/>
      <c r="D61" s="359"/>
      <c r="E61" s="359"/>
      <c r="F61" s="359"/>
      <c r="G61" s="359"/>
      <c r="H61" s="124">
        <f>H62</f>
        <v>259.86</v>
      </c>
    </row>
    <row r="62" spans="1:8" x14ac:dyDescent="0.25">
      <c r="A62" s="29" t="s">
        <v>35</v>
      </c>
      <c r="B62" s="111">
        <v>100575</v>
      </c>
      <c r="C62" s="127" t="s">
        <v>174</v>
      </c>
      <c r="D62" s="30" t="s">
        <v>15</v>
      </c>
      <c r="E62" s="126">
        <f>'Memoria de Calculo '!C173</f>
        <v>366</v>
      </c>
      <c r="F62" s="126">
        <f>'COMPOSIÇÕES UNITÁRIAS CD'!$G$27</f>
        <v>0.56000000000000005</v>
      </c>
      <c r="G62" s="128">
        <f>ROUND(F62*1.2686,2)</f>
        <v>0.71</v>
      </c>
      <c r="H62" s="128">
        <f>ROUND(E62*G62,2)</f>
        <v>259.86</v>
      </c>
    </row>
    <row r="63" spans="1:8" x14ac:dyDescent="0.25">
      <c r="A63" s="328"/>
      <c r="B63" s="328"/>
      <c r="C63" s="328"/>
      <c r="D63" s="328"/>
      <c r="E63" s="328"/>
      <c r="F63" s="328"/>
      <c r="G63" s="328"/>
      <c r="H63" s="328"/>
    </row>
    <row r="64" spans="1:8" x14ac:dyDescent="0.25">
      <c r="A64" s="28" t="s">
        <v>175</v>
      </c>
      <c r="B64" s="359" t="s">
        <v>176</v>
      </c>
      <c r="C64" s="359"/>
      <c r="D64" s="359"/>
      <c r="E64" s="359"/>
      <c r="F64" s="359"/>
      <c r="G64" s="359"/>
      <c r="H64" s="124">
        <f>SUM(H65:H66)</f>
        <v>31757.82</v>
      </c>
    </row>
    <row r="65" spans="1:8" ht="22.5" x14ac:dyDescent="0.25">
      <c r="A65" s="29" t="s">
        <v>177</v>
      </c>
      <c r="B65" s="111" t="s">
        <v>256</v>
      </c>
      <c r="C65" s="127" t="s">
        <v>257</v>
      </c>
      <c r="D65" s="30" t="s">
        <v>15</v>
      </c>
      <c r="E65" s="126">
        <f>'Memoria de Calculo '!C179</f>
        <v>366</v>
      </c>
      <c r="F65" s="126">
        <f>'COMPOSIÇÕES UNITÁRIAS CD'!$G$34</f>
        <v>66.599999999999994</v>
      </c>
      <c r="G65" s="128">
        <f>ROUND(F65*1.2686,2)</f>
        <v>84.49</v>
      </c>
      <c r="H65" s="128">
        <f>ROUND(E65*G65,2)</f>
        <v>30923.34</v>
      </c>
    </row>
    <row r="66" spans="1:8" x14ac:dyDescent="0.25">
      <c r="A66" s="29" t="s">
        <v>323</v>
      </c>
      <c r="B66" s="111" t="s">
        <v>261</v>
      </c>
      <c r="C66" s="127" t="s">
        <v>341</v>
      </c>
      <c r="D66" s="30" t="s">
        <v>15</v>
      </c>
      <c r="E66" s="126">
        <f>'Memoria de Calculo '!C184</f>
        <v>366</v>
      </c>
      <c r="F66" s="126">
        <f>'COMPOSIÇÕES UNITÁRIAS CD'!$G$42</f>
        <v>1.8</v>
      </c>
      <c r="G66" s="128">
        <f>ROUND(F66*1.2686,2)</f>
        <v>2.2799999999999998</v>
      </c>
      <c r="H66" s="128">
        <f>ROUND(E66*G66,2)</f>
        <v>834.48</v>
      </c>
    </row>
    <row r="67" spans="1:8" x14ac:dyDescent="0.25">
      <c r="A67" s="328"/>
      <c r="B67" s="328"/>
      <c r="C67" s="328"/>
      <c r="D67" s="328"/>
      <c r="E67" s="328"/>
      <c r="F67" s="328"/>
      <c r="G67" s="328"/>
      <c r="H67" s="328"/>
    </row>
    <row r="68" spans="1:8" x14ac:dyDescent="0.25">
      <c r="A68" s="28" t="s">
        <v>178</v>
      </c>
      <c r="B68" s="359" t="s">
        <v>179</v>
      </c>
      <c r="C68" s="359"/>
      <c r="D68" s="359"/>
      <c r="E68" s="359"/>
      <c r="F68" s="359"/>
      <c r="G68" s="359"/>
      <c r="H68" s="124">
        <f>SUM(H69:H70)</f>
        <v>10221.959999999999</v>
      </c>
    </row>
    <row r="69" spans="1:8" ht="33.75" x14ac:dyDescent="0.25">
      <c r="A69" s="29" t="s">
        <v>180</v>
      </c>
      <c r="B69" s="111">
        <v>94273</v>
      </c>
      <c r="C69" s="127" t="s">
        <v>181</v>
      </c>
      <c r="D69" s="30" t="s">
        <v>182</v>
      </c>
      <c r="E69" s="126">
        <f>'Memoria de Calculo '!C191</f>
        <v>134</v>
      </c>
      <c r="F69" s="126">
        <f>'COMPOSIÇÕES UNITÁRIAS CD'!$G$47</f>
        <v>40.6</v>
      </c>
      <c r="G69" s="128">
        <f t="shared" ref="G69:G70" si="2">ROUND(F69*1.2686,2)</f>
        <v>51.51</v>
      </c>
      <c r="H69" s="128">
        <f>ROUND(E69*G69,2)</f>
        <v>6902.34</v>
      </c>
    </row>
    <row r="70" spans="1:8" ht="22.5" x14ac:dyDescent="0.25">
      <c r="A70" s="29" t="s">
        <v>183</v>
      </c>
      <c r="B70" s="111" t="s">
        <v>273</v>
      </c>
      <c r="C70" s="127" t="s">
        <v>262</v>
      </c>
      <c r="D70" s="30" t="s">
        <v>182</v>
      </c>
      <c r="E70" s="126">
        <f>'Memoria de Calculo '!C196</f>
        <v>122</v>
      </c>
      <c r="F70" s="126">
        <f>'COMPOSIÇÕES UNITÁRIAS CD'!$G$55</f>
        <v>21.45</v>
      </c>
      <c r="G70" s="128">
        <f t="shared" si="2"/>
        <v>27.21</v>
      </c>
      <c r="H70" s="128">
        <f>ROUND(E70*G70,2)</f>
        <v>3319.62</v>
      </c>
    </row>
    <row r="71" spans="1:8" x14ac:dyDescent="0.25">
      <c r="A71" s="328"/>
      <c r="B71" s="328"/>
      <c r="C71" s="328"/>
      <c r="D71" s="328"/>
      <c r="E71" s="328"/>
      <c r="F71" s="328"/>
      <c r="G71" s="328"/>
      <c r="H71" s="328"/>
    </row>
    <row r="72" spans="1:8" x14ac:dyDescent="0.25">
      <c r="A72" s="28" t="s">
        <v>229</v>
      </c>
      <c r="B72" s="359" t="s">
        <v>227</v>
      </c>
      <c r="C72" s="359"/>
      <c r="D72" s="359"/>
      <c r="E72" s="359"/>
      <c r="F72" s="359"/>
      <c r="G72" s="359"/>
      <c r="H72" s="124">
        <f>SUM(H73:H73)</f>
        <v>1887.29</v>
      </c>
    </row>
    <row r="73" spans="1:8" ht="33.75" x14ac:dyDescent="0.25">
      <c r="A73" s="29" t="s">
        <v>230</v>
      </c>
      <c r="B73" s="111" t="s">
        <v>367</v>
      </c>
      <c r="C73" s="125" t="s">
        <v>373</v>
      </c>
      <c r="D73" s="30" t="s">
        <v>228</v>
      </c>
      <c r="E73" s="126">
        <f>'Memoria de Calculo '!C205</f>
        <v>929.7</v>
      </c>
      <c r="F73" s="126">
        <f>'COMPOSIÇÕES UNITÁRIAS CD'!$G$64</f>
        <v>1.6</v>
      </c>
      <c r="G73" s="128">
        <f>ROUND(F73*1.2686,2)</f>
        <v>2.0299999999999998</v>
      </c>
      <c r="H73" s="128">
        <f>ROUND(E73*G73,2)</f>
        <v>1887.29</v>
      </c>
    </row>
    <row r="74" spans="1:8" x14ac:dyDescent="0.25">
      <c r="A74" s="328"/>
      <c r="B74" s="328"/>
      <c r="C74" s="328"/>
      <c r="D74" s="328"/>
      <c r="E74" s="328"/>
      <c r="F74" s="328"/>
      <c r="G74" s="328"/>
      <c r="H74" s="328"/>
    </row>
    <row r="75" spans="1:8" x14ac:dyDescent="0.25">
      <c r="A75" s="28" t="s">
        <v>258</v>
      </c>
      <c r="B75" s="359" t="s">
        <v>259</v>
      </c>
      <c r="C75" s="359"/>
      <c r="D75" s="359"/>
      <c r="E75" s="359"/>
      <c r="F75" s="359"/>
      <c r="G75" s="359"/>
      <c r="H75" s="124">
        <f>SUM(H76:H76)</f>
        <v>470.24</v>
      </c>
    </row>
    <row r="76" spans="1:8" ht="22.5" x14ac:dyDescent="0.25">
      <c r="A76" s="29" t="s">
        <v>260</v>
      </c>
      <c r="B76" s="111" t="s">
        <v>340</v>
      </c>
      <c r="C76" s="127" t="s">
        <v>331</v>
      </c>
      <c r="D76" s="30" t="s">
        <v>275</v>
      </c>
      <c r="E76" s="126">
        <f>'Memoria de Calculo '!C210</f>
        <v>1</v>
      </c>
      <c r="F76" s="126">
        <f>'COMPOSIÇÕES UNITÁRIAS CD'!$G$69</f>
        <v>370.68</v>
      </c>
      <c r="G76" s="128">
        <f>ROUND(F76*1.2686,2)</f>
        <v>470.24</v>
      </c>
      <c r="H76" s="128">
        <f>ROUND(E76*G76,2)</f>
        <v>470.24</v>
      </c>
    </row>
    <row r="77" spans="1:8" x14ac:dyDescent="0.25">
      <c r="A77" s="328"/>
      <c r="B77" s="328"/>
      <c r="C77" s="328"/>
      <c r="D77" s="328"/>
      <c r="E77" s="328"/>
      <c r="F77" s="328"/>
      <c r="G77" s="328"/>
      <c r="H77" s="328"/>
    </row>
    <row r="78" spans="1:8" x14ac:dyDescent="0.25">
      <c r="A78" s="358" t="s">
        <v>226</v>
      </c>
      <c r="B78" s="358"/>
      <c r="C78" s="358"/>
      <c r="D78" s="358"/>
      <c r="E78" s="358"/>
      <c r="F78" s="358"/>
      <c r="G78" s="358"/>
      <c r="H78" s="186">
        <f>SUM(H75,H72,H68,H64,H61)</f>
        <v>44597.17</v>
      </c>
    </row>
    <row r="80" spans="1:8" x14ac:dyDescent="0.25">
      <c r="A80" s="240" t="s">
        <v>164</v>
      </c>
      <c r="B80" s="241" t="str">
        <f>'GERAL '!A13</f>
        <v>RUA PROJETA 04 - POV. TABULEIRO</v>
      </c>
      <c r="C80" s="242"/>
      <c r="D80" s="239" t="s">
        <v>165</v>
      </c>
      <c r="E80" s="243">
        <f>'GERAL '!C13</f>
        <v>6</v>
      </c>
      <c r="F80" s="244"/>
      <c r="G80" s="244"/>
      <c r="H80" s="238"/>
    </row>
    <row r="81" spans="1:8" x14ac:dyDescent="0.25">
      <c r="A81" s="131" t="s">
        <v>166</v>
      </c>
      <c r="B81" s="129">
        <f>E81*E80</f>
        <v>822</v>
      </c>
      <c r="C81" s="119"/>
      <c r="D81" s="120" t="s">
        <v>167</v>
      </c>
      <c r="E81" s="121">
        <f>'GERAL '!B13</f>
        <v>137</v>
      </c>
      <c r="F81" s="122"/>
      <c r="G81" s="122"/>
      <c r="H81" s="187"/>
    </row>
    <row r="82" spans="1:8" x14ac:dyDescent="0.25">
      <c r="A82" s="318" t="s">
        <v>25</v>
      </c>
      <c r="B82" s="318" t="s">
        <v>92</v>
      </c>
      <c r="C82" s="318" t="s">
        <v>26</v>
      </c>
      <c r="D82" s="318" t="s">
        <v>27</v>
      </c>
      <c r="E82" s="320" t="s">
        <v>28</v>
      </c>
      <c r="F82" s="360" t="s">
        <v>168</v>
      </c>
      <c r="G82" s="361"/>
      <c r="H82" s="362"/>
    </row>
    <row r="83" spans="1:8" x14ac:dyDescent="0.25">
      <c r="A83" s="319"/>
      <c r="B83" s="319"/>
      <c r="C83" s="319"/>
      <c r="D83" s="319"/>
      <c r="E83" s="321"/>
      <c r="F83" s="123" t="s">
        <v>169</v>
      </c>
      <c r="G83" s="123" t="s">
        <v>170</v>
      </c>
      <c r="H83" s="178" t="s">
        <v>171</v>
      </c>
    </row>
    <row r="84" spans="1:8" x14ac:dyDescent="0.25">
      <c r="A84" s="28" t="s">
        <v>33</v>
      </c>
      <c r="B84" s="359" t="s">
        <v>173</v>
      </c>
      <c r="C84" s="359"/>
      <c r="D84" s="359"/>
      <c r="E84" s="359"/>
      <c r="F84" s="359"/>
      <c r="G84" s="359"/>
      <c r="H84" s="124">
        <f>H85</f>
        <v>583.62</v>
      </c>
    </row>
    <row r="85" spans="1:8" x14ac:dyDescent="0.25">
      <c r="A85" s="29" t="s">
        <v>35</v>
      </c>
      <c r="B85" s="111">
        <v>100575</v>
      </c>
      <c r="C85" s="127" t="s">
        <v>174</v>
      </c>
      <c r="D85" s="30" t="s">
        <v>15</v>
      </c>
      <c r="E85" s="126">
        <f>'Memoria de Calculo '!C236</f>
        <v>822</v>
      </c>
      <c r="F85" s="126">
        <f>'COMPOSIÇÕES UNITÁRIAS CD'!$G$27</f>
        <v>0.56000000000000005</v>
      </c>
      <c r="G85" s="128">
        <f>ROUND(F85*1.2686,2)</f>
        <v>0.71</v>
      </c>
      <c r="H85" s="128">
        <f>ROUND(E85*G85,2)</f>
        <v>583.62</v>
      </c>
    </row>
    <row r="86" spans="1:8" x14ac:dyDescent="0.25">
      <c r="A86" s="328"/>
      <c r="B86" s="328"/>
      <c r="C86" s="328"/>
      <c r="D86" s="328"/>
      <c r="E86" s="328"/>
      <c r="F86" s="328"/>
      <c r="G86" s="328"/>
      <c r="H86" s="328"/>
    </row>
    <row r="87" spans="1:8" x14ac:dyDescent="0.25">
      <c r="A87" s="28" t="s">
        <v>175</v>
      </c>
      <c r="B87" s="359" t="s">
        <v>176</v>
      </c>
      <c r="C87" s="359"/>
      <c r="D87" s="359"/>
      <c r="E87" s="359"/>
      <c r="F87" s="359"/>
      <c r="G87" s="359"/>
      <c r="H87" s="124">
        <f>SUM(H88:H89)</f>
        <v>71324.94</v>
      </c>
    </row>
    <row r="88" spans="1:8" ht="22.5" x14ac:dyDescent="0.25">
      <c r="A88" s="29" t="s">
        <v>177</v>
      </c>
      <c r="B88" s="111" t="s">
        <v>256</v>
      </c>
      <c r="C88" s="127" t="s">
        <v>257</v>
      </c>
      <c r="D88" s="30" t="s">
        <v>15</v>
      </c>
      <c r="E88" s="126">
        <f>'Memoria de Calculo '!C242</f>
        <v>822</v>
      </c>
      <c r="F88" s="126">
        <f>'COMPOSIÇÕES UNITÁRIAS CD'!$G$34</f>
        <v>66.599999999999994</v>
      </c>
      <c r="G88" s="128">
        <f t="shared" ref="G88:G89" si="3">ROUND(F88*1.2686,2)</f>
        <v>84.49</v>
      </c>
      <c r="H88" s="128">
        <f>ROUND(E88*G88,2)</f>
        <v>69450.78</v>
      </c>
    </row>
    <row r="89" spans="1:8" x14ac:dyDescent="0.25">
      <c r="A89" s="29" t="s">
        <v>323</v>
      </c>
      <c r="B89" s="111" t="s">
        <v>261</v>
      </c>
      <c r="C89" s="127" t="s">
        <v>341</v>
      </c>
      <c r="D89" s="30" t="s">
        <v>15</v>
      </c>
      <c r="E89" s="126">
        <f>'Memoria de Calculo '!C247</f>
        <v>822</v>
      </c>
      <c r="F89" s="126">
        <f>'COMPOSIÇÕES UNITÁRIAS CD'!$G$42</f>
        <v>1.8</v>
      </c>
      <c r="G89" s="128">
        <f t="shared" si="3"/>
        <v>2.2799999999999998</v>
      </c>
      <c r="H89" s="128">
        <f>ROUND(E89*G89,2)</f>
        <v>1874.16</v>
      </c>
    </row>
    <row r="90" spans="1:8" x14ac:dyDescent="0.25">
      <c r="A90" s="328"/>
      <c r="B90" s="328"/>
      <c r="C90" s="328"/>
      <c r="D90" s="328"/>
      <c r="E90" s="328"/>
      <c r="F90" s="328"/>
      <c r="G90" s="328"/>
      <c r="H90" s="328"/>
    </row>
    <row r="91" spans="1:8" x14ac:dyDescent="0.25">
      <c r="A91" s="28" t="s">
        <v>178</v>
      </c>
      <c r="B91" s="359" t="s">
        <v>179</v>
      </c>
      <c r="C91" s="359"/>
      <c r="D91" s="359"/>
      <c r="E91" s="359"/>
      <c r="F91" s="359"/>
      <c r="G91" s="359"/>
      <c r="H91" s="124">
        <f>SUM(H92:H93)</f>
        <v>22187.4</v>
      </c>
    </row>
    <row r="92" spans="1:8" ht="33.75" x14ac:dyDescent="0.25">
      <c r="A92" s="29" t="s">
        <v>180</v>
      </c>
      <c r="B92" s="111">
        <v>94273</v>
      </c>
      <c r="C92" s="127" t="s">
        <v>181</v>
      </c>
      <c r="D92" s="30" t="s">
        <v>182</v>
      </c>
      <c r="E92" s="126">
        <f>'Memoria de Calculo '!C254</f>
        <v>286</v>
      </c>
      <c r="F92" s="126">
        <f>'COMPOSIÇÕES UNITÁRIAS CD'!$G$47</f>
        <v>40.6</v>
      </c>
      <c r="G92" s="128">
        <f t="shared" ref="G92:G93" si="4">ROUND(F92*1.2686,2)</f>
        <v>51.51</v>
      </c>
      <c r="H92" s="128">
        <f>ROUND(E92*G92,2)</f>
        <v>14731.86</v>
      </c>
    </row>
    <row r="93" spans="1:8" ht="22.5" x14ac:dyDescent="0.25">
      <c r="A93" s="29" t="s">
        <v>183</v>
      </c>
      <c r="B93" s="111" t="s">
        <v>273</v>
      </c>
      <c r="C93" s="127" t="s">
        <v>262</v>
      </c>
      <c r="D93" s="30" t="s">
        <v>182</v>
      </c>
      <c r="E93" s="126">
        <f>'Memoria de Calculo '!C259</f>
        <v>274</v>
      </c>
      <c r="F93" s="126">
        <f>'COMPOSIÇÕES UNITÁRIAS CD'!$G$55</f>
        <v>21.45</v>
      </c>
      <c r="G93" s="128">
        <f t="shared" si="4"/>
        <v>27.21</v>
      </c>
      <c r="H93" s="128">
        <f>ROUND(E93*G93,2)</f>
        <v>7455.54</v>
      </c>
    </row>
    <row r="94" spans="1:8" x14ac:dyDescent="0.25">
      <c r="A94" s="328"/>
      <c r="B94" s="328"/>
      <c r="C94" s="328"/>
      <c r="D94" s="328"/>
      <c r="E94" s="328"/>
      <c r="F94" s="328"/>
      <c r="G94" s="328"/>
      <c r="H94" s="328"/>
    </row>
    <row r="95" spans="1:8" x14ac:dyDescent="0.25">
      <c r="A95" s="28" t="s">
        <v>229</v>
      </c>
      <c r="B95" s="359" t="s">
        <v>227</v>
      </c>
      <c r="C95" s="359"/>
      <c r="D95" s="359"/>
      <c r="E95" s="359"/>
      <c r="F95" s="359"/>
      <c r="G95" s="359"/>
      <c r="H95" s="124">
        <f>SUM(H96:H96)</f>
        <v>4238.66</v>
      </c>
    </row>
    <row r="96" spans="1:8" ht="33.75" x14ac:dyDescent="0.25">
      <c r="A96" s="29" t="s">
        <v>230</v>
      </c>
      <c r="B96" s="111" t="s">
        <v>367</v>
      </c>
      <c r="C96" s="125" t="s">
        <v>373</v>
      </c>
      <c r="D96" s="30" t="s">
        <v>228</v>
      </c>
      <c r="E96" s="126">
        <f>'Memoria de Calculo '!C268</f>
        <v>2088.0100000000002</v>
      </c>
      <c r="F96" s="126">
        <f>'COMPOSIÇÕES UNITÁRIAS CD'!$G$64</f>
        <v>1.6</v>
      </c>
      <c r="G96" s="128">
        <f>ROUND(F96*1.2686,2)</f>
        <v>2.0299999999999998</v>
      </c>
      <c r="H96" s="128">
        <f>ROUND(E96*G96,2)</f>
        <v>4238.66</v>
      </c>
    </row>
    <row r="97" spans="1:8" x14ac:dyDescent="0.25">
      <c r="A97" s="328"/>
      <c r="B97" s="328"/>
      <c r="C97" s="328"/>
      <c r="D97" s="328"/>
      <c r="E97" s="328"/>
      <c r="F97" s="328"/>
      <c r="G97" s="328"/>
      <c r="H97" s="328"/>
    </row>
    <row r="98" spans="1:8" x14ac:dyDescent="0.25">
      <c r="A98" s="28" t="s">
        <v>258</v>
      </c>
      <c r="B98" s="359" t="s">
        <v>259</v>
      </c>
      <c r="C98" s="359"/>
      <c r="D98" s="359"/>
      <c r="E98" s="359"/>
      <c r="F98" s="359"/>
      <c r="G98" s="359"/>
      <c r="H98" s="124">
        <f>SUM(H99:H99)</f>
        <v>470.24</v>
      </c>
    </row>
    <row r="99" spans="1:8" ht="22.5" x14ac:dyDescent="0.25">
      <c r="A99" s="29" t="s">
        <v>260</v>
      </c>
      <c r="B99" s="111" t="s">
        <v>340</v>
      </c>
      <c r="C99" s="127" t="s">
        <v>331</v>
      </c>
      <c r="D99" s="30" t="s">
        <v>275</v>
      </c>
      <c r="E99" s="126">
        <f>'Memoria de Calculo '!C273</f>
        <v>1</v>
      </c>
      <c r="F99" s="126">
        <f>'COMPOSIÇÕES UNITÁRIAS CD'!$G$69</f>
        <v>370.68</v>
      </c>
      <c r="G99" s="128">
        <f>ROUND(F99*1.2686,2)</f>
        <v>470.24</v>
      </c>
      <c r="H99" s="128">
        <f>ROUND(E99*G99,2)</f>
        <v>470.24</v>
      </c>
    </row>
    <row r="100" spans="1:8" x14ac:dyDescent="0.25">
      <c r="A100" s="328"/>
      <c r="B100" s="328"/>
      <c r="C100" s="328"/>
      <c r="D100" s="328"/>
      <c r="E100" s="328"/>
      <c r="F100" s="328"/>
      <c r="G100" s="328"/>
      <c r="H100" s="328"/>
    </row>
    <row r="101" spans="1:8" x14ac:dyDescent="0.25">
      <c r="A101" s="358" t="s">
        <v>226</v>
      </c>
      <c r="B101" s="358"/>
      <c r="C101" s="358"/>
      <c r="D101" s="358"/>
      <c r="E101" s="358"/>
      <c r="F101" s="358"/>
      <c r="G101" s="358"/>
      <c r="H101" s="186">
        <f>SUM(H98,H95,H91,H87,H84)</f>
        <v>98804.86</v>
      </c>
    </row>
    <row r="103" spans="1:8" x14ac:dyDescent="0.25">
      <c r="A103" s="240" t="s">
        <v>164</v>
      </c>
      <c r="B103" s="241" t="str">
        <f>'GERAL '!A14</f>
        <v>RUA PROJETA 05 - POV. TABULEIRO</v>
      </c>
      <c r="C103" s="242"/>
      <c r="D103" s="239" t="s">
        <v>165</v>
      </c>
      <c r="E103" s="243">
        <f>'GERAL '!C14</f>
        <v>6</v>
      </c>
      <c r="F103" s="244"/>
      <c r="G103" s="244"/>
      <c r="H103" s="238"/>
    </row>
    <row r="104" spans="1:8" x14ac:dyDescent="0.25">
      <c r="A104" s="131" t="s">
        <v>166</v>
      </c>
      <c r="B104" s="129">
        <f>E104*E103</f>
        <v>1524</v>
      </c>
      <c r="C104" s="119"/>
      <c r="D104" s="120" t="s">
        <v>167</v>
      </c>
      <c r="E104" s="121">
        <f>'GERAL '!B14</f>
        <v>254</v>
      </c>
      <c r="F104" s="122"/>
      <c r="G104" s="122"/>
      <c r="H104" s="187"/>
    </row>
    <row r="105" spans="1:8" x14ac:dyDescent="0.25">
      <c r="A105" s="318" t="s">
        <v>25</v>
      </c>
      <c r="B105" s="318" t="s">
        <v>92</v>
      </c>
      <c r="C105" s="318" t="s">
        <v>26</v>
      </c>
      <c r="D105" s="318" t="s">
        <v>27</v>
      </c>
      <c r="E105" s="320" t="s">
        <v>28</v>
      </c>
      <c r="F105" s="360" t="s">
        <v>168</v>
      </c>
      <c r="G105" s="361"/>
      <c r="H105" s="362"/>
    </row>
    <row r="106" spans="1:8" x14ac:dyDescent="0.25">
      <c r="A106" s="319"/>
      <c r="B106" s="319"/>
      <c r="C106" s="319"/>
      <c r="D106" s="319"/>
      <c r="E106" s="321"/>
      <c r="F106" s="123" t="s">
        <v>169</v>
      </c>
      <c r="G106" s="123" t="s">
        <v>170</v>
      </c>
      <c r="H106" s="178" t="s">
        <v>171</v>
      </c>
    </row>
    <row r="107" spans="1:8" x14ac:dyDescent="0.25">
      <c r="A107" s="28" t="s">
        <v>33</v>
      </c>
      <c r="B107" s="359" t="s">
        <v>173</v>
      </c>
      <c r="C107" s="359"/>
      <c r="D107" s="359"/>
      <c r="E107" s="359"/>
      <c r="F107" s="359"/>
      <c r="G107" s="359"/>
      <c r="H107" s="124">
        <f>H108</f>
        <v>1082.04</v>
      </c>
    </row>
    <row r="108" spans="1:8" x14ac:dyDescent="0.25">
      <c r="A108" s="29" t="s">
        <v>35</v>
      </c>
      <c r="B108" s="111">
        <v>100575</v>
      </c>
      <c r="C108" s="127" t="s">
        <v>174</v>
      </c>
      <c r="D108" s="30" t="s">
        <v>15</v>
      </c>
      <c r="E108" s="126">
        <f>'Memoria de Calculo '!C299</f>
        <v>1524</v>
      </c>
      <c r="F108" s="126">
        <f>'COMPOSIÇÕES UNITÁRIAS CD'!$G$27</f>
        <v>0.56000000000000005</v>
      </c>
      <c r="G108" s="128">
        <f>ROUND(F108*1.2686,2)</f>
        <v>0.71</v>
      </c>
      <c r="H108" s="128">
        <f>ROUND(E108*G108,2)</f>
        <v>1082.04</v>
      </c>
    </row>
    <row r="109" spans="1:8" x14ac:dyDescent="0.25">
      <c r="A109" s="328"/>
      <c r="B109" s="328"/>
      <c r="C109" s="328"/>
      <c r="D109" s="328"/>
      <c r="E109" s="328"/>
      <c r="F109" s="328"/>
      <c r="G109" s="328"/>
      <c r="H109" s="328"/>
    </row>
    <row r="110" spans="1:8" x14ac:dyDescent="0.25">
      <c r="A110" s="28" t="s">
        <v>175</v>
      </c>
      <c r="B110" s="359" t="s">
        <v>176</v>
      </c>
      <c r="C110" s="359"/>
      <c r="D110" s="359"/>
      <c r="E110" s="359"/>
      <c r="F110" s="359"/>
      <c r="G110" s="359"/>
      <c r="H110" s="124">
        <f>SUM(H111:H112)</f>
        <v>132237.47999999998</v>
      </c>
    </row>
    <row r="111" spans="1:8" ht="22.5" x14ac:dyDescent="0.25">
      <c r="A111" s="29" t="s">
        <v>177</v>
      </c>
      <c r="B111" s="111" t="s">
        <v>256</v>
      </c>
      <c r="C111" s="127" t="s">
        <v>257</v>
      </c>
      <c r="D111" s="30" t="s">
        <v>15</v>
      </c>
      <c r="E111" s="126">
        <f>'Memoria de Calculo '!C305</f>
        <v>1524</v>
      </c>
      <c r="F111" s="126">
        <f>'COMPOSIÇÕES UNITÁRIAS CD'!$G$34</f>
        <v>66.599999999999994</v>
      </c>
      <c r="G111" s="128">
        <f t="shared" ref="G111:G112" si="5">ROUND(F111*1.2686,2)</f>
        <v>84.49</v>
      </c>
      <c r="H111" s="128">
        <f>ROUND(E111*G111,2)</f>
        <v>128762.76</v>
      </c>
    </row>
    <row r="112" spans="1:8" x14ac:dyDescent="0.25">
      <c r="A112" s="29" t="s">
        <v>323</v>
      </c>
      <c r="B112" s="111" t="s">
        <v>261</v>
      </c>
      <c r="C112" s="127" t="s">
        <v>341</v>
      </c>
      <c r="D112" s="30" t="s">
        <v>15</v>
      </c>
      <c r="E112" s="126">
        <f>'Memoria de Calculo '!C310</f>
        <v>1524</v>
      </c>
      <c r="F112" s="126">
        <f>'COMPOSIÇÕES UNITÁRIAS CD'!$G$42</f>
        <v>1.8</v>
      </c>
      <c r="G112" s="128">
        <f t="shared" si="5"/>
        <v>2.2799999999999998</v>
      </c>
      <c r="H112" s="128">
        <f>ROUND(E112*G112,2)</f>
        <v>3474.72</v>
      </c>
    </row>
    <row r="113" spans="1:8" x14ac:dyDescent="0.25">
      <c r="A113" s="328"/>
      <c r="B113" s="328"/>
      <c r="C113" s="328"/>
      <c r="D113" s="328"/>
      <c r="E113" s="328"/>
      <c r="F113" s="328"/>
      <c r="G113" s="328"/>
      <c r="H113" s="328"/>
    </row>
    <row r="114" spans="1:8" x14ac:dyDescent="0.25">
      <c r="A114" s="28" t="s">
        <v>178</v>
      </c>
      <c r="B114" s="359" t="s">
        <v>179</v>
      </c>
      <c r="C114" s="359"/>
      <c r="D114" s="359"/>
      <c r="E114" s="359"/>
      <c r="F114" s="359"/>
      <c r="G114" s="359"/>
      <c r="H114" s="124">
        <f>SUM(H115:H116)</f>
        <v>40607.880000000005</v>
      </c>
    </row>
    <row r="115" spans="1:8" ht="33.75" x14ac:dyDescent="0.25">
      <c r="A115" s="29" t="s">
        <v>180</v>
      </c>
      <c r="B115" s="111">
        <v>94273</v>
      </c>
      <c r="C115" s="127" t="s">
        <v>181</v>
      </c>
      <c r="D115" s="30" t="s">
        <v>182</v>
      </c>
      <c r="E115" s="126">
        <f>'Memoria de Calculo '!C317</f>
        <v>520</v>
      </c>
      <c r="F115" s="126">
        <f>'COMPOSIÇÕES UNITÁRIAS CD'!$G$47</f>
        <v>40.6</v>
      </c>
      <c r="G115" s="128">
        <f t="shared" ref="G115:G116" si="6">ROUND(F115*1.2686,2)</f>
        <v>51.51</v>
      </c>
      <c r="H115" s="128">
        <f>ROUND(E115*G115,2)</f>
        <v>26785.200000000001</v>
      </c>
    </row>
    <row r="116" spans="1:8" ht="22.5" x14ac:dyDescent="0.25">
      <c r="A116" s="29" t="s">
        <v>183</v>
      </c>
      <c r="B116" s="111" t="s">
        <v>273</v>
      </c>
      <c r="C116" s="127" t="s">
        <v>262</v>
      </c>
      <c r="D116" s="30" t="s">
        <v>182</v>
      </c>
      <c r="E116" s="126">
        <f>'Memoria de Calculo '!C322</f>
        <v>508</v>
      </c>
      <c r="F116" s="126">
        <f>'COMPOSIÇÕES UNITÁRIAS CD'!$G$55</f>
        <v>21.45</v>
      </c>
      <c r="G116" s="128">
        <f t="shared" si="6"/>
        <v>27.21</v>
      </c>
      <c r="H116" s="128">
        <f>ROUND(E116*G116,2)</f>
        <v>13822.68</v>
      </c>
    </row>
    <row r="117" spans="1:8" x14ac:dyDescent="0.25">
      <c r="A117" s="328"/>
      <c r="B117" s="328"/>
      <c r="C117" s="328"/>
      <c r="D117" s="328"/>
      <c r="E117" s="328"/>
      <c r="F117" s="328"/>
      <c r="G117" s="328"/>
      <c r="H117" s="328"/>
    </row>
    <row r="118" spans="1:8" x14ac:dyDescent="0.25">
      <c r="A118" s="28" t="s">
        <v>229</v>
      </c>
      <c r="B118" s="359" t="s">
        <v>227</v>
      </c>
      <c r="C118" s="359"/>
      <c r="D118" s="359"/>
      <c r="E118" s="359"/>
      <c r="F118" s="359"/>
      <c r="G118" s="359"/>
      <c r="H118" s="124">
        <f>SUM(H119:H119)</f>
        <v>7956.77</v>
      </c>
    </row>
    <row r="119" spans="1:8" ht="33.75" x14ac:dyDescent="0.25">
      <c r="A119" s="29" t="s">
        <v>230</v>
      </c>
      <c r="B119" s="111" t="s">
        <v>367</v>
      </c>
      <c r="C119" s="125" t="s">
        <v>373</v>
      </c>
      <c r="D119" s="30" t="s">
        <v>228</v>
      </c>
      <c r="E119" s="126">
        <f>'Memoria de Calculo '!C331</f>
        <v>3919.59</v>
      </c>
      <c r="F119" s="126">
        <f>'COMPOSIÇÕES UNITÁRIAS CD'!$G$64</f>
        <v>1.6</v>
      </c>
      <c r="G119" s="128">
        <f>ROUND(F119*1.2686,2)</f>
        <v>2.0299999999999998</v>
      </c>
      <c r="H119" s="128">
        <f>ROUND(E119*G119,2)</f>
        <v>7956.77</v>
      </c>
    </row>
    <row r="120" spans="1:8" x14ac:dyDescent="0.25">
      <c r="A120" s="328"/>
      <c r="B120" s="328"/>
      <c r="C120" s="328"/>
      <c r="D120" s="328"/>
      <c r="E120" s="328"/>
      <c r="F120" s="328"/>
      <c r="G120" s="328"/>
      <c r="H120" s="328"/>
    </row>
    <row r="121" spans="1:8" x14ac:dyDescent="0.25">
      <c r="A121" s="28" t="s">
        <v>258</v>
      </c>
      <c r="B121" s="359" t="s">
        <v>259</v>
      </c>
      <c r="C121" s="359"/>
      <c r="D121" s="359"/>
      <c r="E121" s="359"/>
      <c r="F121" s="359"/>
      <c r="G121" s="359"/>
      <c r="H121" s="124">
        <f>SUM(H122:H122)</f>
        <v>470.24</v>
      </c>
    </row>
    <row r="122" spans="1:8" ht="22.5" x14ac:dyDescent="0.25">
      <c r="A122" s="29" t="s">
        <v>260</v>
      </c>
      <c r="B122" s="111" t="s">
        <v>340</v>
      </c>
      <c r="C122" s="127" t="s">
        <v>331</v>
      </c>
      <c r="D122" s="30" t="s">
        <v>275</v>
      </c>
      <c r="E122" s="126">
        <f>'Memoria de Calculo '!C336</f>
        <v>1</v>
      </c>
      <c r="F122" s="126">
        <f>'COMPOSIÇÕES UNITÁRIAS CD'!$G$69</f>
        <v>370.68</v>
      </c>
      <c r="G122" s="128">
        <f>ROUND(F122*1.2686,2)</f>
        <v>470.24</v>
      </c>
      <c r="H122" s="128">
        <f>ROUND(E122*G122,2)</f>
        <v>470.24</v>
      </c>
    </row>
    <row r="123" spans="1:8" x14ac:dyDescent="0.25">
      <c r="A123" s="328"/>
      <c r="B123" s="328"/>
      <c r="C123" s="328"/>
      <c r="D123" s="328"/>
      <c r="E123" s="328"/>
      <c r="F123" s="328"/>
      <c r="G123" s="328"/>
      <c r="H123" s="328"/>
    </row>
    <row r="124" spans="1:8" x14ac:dyDescent="0.25">
      <c r="A124" s="358" t="s">
        <v>226</v>
      </c>
      <c r="B124" s="358"/>
      <c r="C124" s="358"/>
      <c r="D124" s="358"/>
      <c r="E124" s="358"/>
      <c r="F124" s="358"/>
      <c r="G124" s="358"/>
      <c r="H124" s="186">
        <f>SUM(H121,H118,H114,H110,H107)</f>
        <v>182354.41</v>
      </c>
    </row>
    <row r="126" spans="1:8" x14ac:dyDescent="0.25">
      <c r="A126" s="240" t="s">
        <v>164</v>
      </c>
      <c r="B126" s="241" t="str">
        <f>'GERAL '!A15</f>
        <v>RUA PROJETA 06 - POV. TABULEIRO</v>
      </c>
      <c r="C126" s="242"/>
      <c r="D126" s="239" t="s">
        <v>165</v>
      </c>
      <c r="E126" s="243">
        <f>'GERAL '!C15</f>
        <v>6</v>
      </c>
      <c r="F126" s="244"/>
      <c r="G126" s="244"/>
      <c r="H126" s="238"/>
    </row>
    <row r="127" spans="1:8" x14ac:dyDescent="0.25">
      <c r="A127" s="131" t="s">
        <v>166</v>
      </c>
      <c r="B127" s="129">
        <f>E127*E126</f>
        <v>402</v>
      </c>
      <c r="C127" s="119"/>
      <c r="D127" s="120" t="s">
        <v>167</v>
      </c>
      <c r="E127" s="121">
        <f>'GERAL '!B15</f>
        <v>67</v>
      </c>
      <c r="F127" s="122"/>
      <c r="G127" s="122"/>
      <c r="H127" s="187"/>
    </row>
    <row r="128" spans="1:8" x14ac:dyDescent="0.25">
      <c r="A128" s="318" t="s">
        <v>25</v>
      </c>
      <c r="B128" s="318" t="s">
        <v>92</v>
      </c>
      <c r="C128" s="318" t="s">
        <v>26</v>
      </c>
      <c r="D128" s="318" t="s">
        <v>27</v>
      </c>
      <c r="E128" s="320" t="s">
        <v>28</v>
      </c>
      <c r="F128" s="360" t="s">
        <v>168</v>
      </c>
      <c r="G128" s="361"/>
      <c r="H128" s="362"/>
    </row>
    <row r="129" spans="1:8" x14ac:dyDescent="0.25">
      <c r="A129" s="319"/>
      <c r="B129" s="319"/>
      <c r="C129" s="319"/>
      <c r="D129" s="319"/>
      <c r="E129" s="321"/>
      <c r="F129" s="123" t="s">
        <v>169</v>
      </c>
      <c r="G129" s="123" t="s">
        <v>170</v>
      </c>
      <c r="H129" s="178" t="s">
        <v>171</v>
      </c>
    </row>
    <row r="130" spans="1:8" x14ac:dyDescent="0.25">
      <c r="A130" s="28" t="s">
        <v>33</v>
      </c>
      <c r="B130" s="359" t="s">
        <v>173</v>
      </c>
      <c r="C130" s="359"/>
      <c r="D130" s="359"/>
      <c r="E130" s="359"/>
      <c r="F130" s="359"/>
      <c r="G130" s="359"/>
      <c r="H130" s="124">
        <f>H131</f>
        <v>285.42</v>
      </c>
    </row>
    <row r="131" spans="1:8" x14ac:dyDescent="0.25">
      <c r="A131" s="29" t="s">
        <v>35</v>
      </c>
      <c r="B131" s="111">
        <v>100575</v>
      </c>
      <c r="C131" s="127" t="s">
        <v>174</v>
      </c>
      <c r="D131" s="30" t="s">
        <v>15</v>
      </c>
      <c r="E131" s="126">
        <f>'Memoria de Calculo '!C362</f>
        <v>402</v>
      </c>
      <c r="F131" s="126">
        <f>'COMPOSIÇÕES UNITÁRIAS CD'!$G$27</f>
        <v>0.56000000000000005</v>
      </c>
      <c r="G131" s="128">
        <f>ROUND(F131*1.2686,2)</f>
        <v>0.71</v>
      </c>
      <c r="H131" s="128">
        <f>ROUND(E131*G131,2)</f>
        <v>285.42</v>
      </c>
    </row>
    <row r="132" spans="1:8" x14ac:dyDescent="0.25">
      <c r="A132" s="328"/>
      <c r="B132" s="328"/>
      <c r="C132" s="328"/>
      <c r="D132" s="328"/>
      <c r="E132" s="328"/>
      <c r="F132" s="328"/>
      <c r="G132" s="328"/>
      <c r="H132" s="328"/>
    </row>
    <row r="133" spans="1:8" x14ac:dyDescent="0.25">
      <c r="A133" s="28" t="s">
        <v>175</v>
      </c>
      <c r="B133" s="359" t="s">
        <v>176</v>
      </c>
      <c r="C133" s="359"/>
      <c r="D133" s="359"/>
      <c r="E133" s="359"/>
      <c r="F133" s="359"/>
      <c r="G133" s="359"/>
      <c r="H133" s="124">
        <f>SUM(H134:H135)</f>
        <v>34881.54</v>
      </c>
    </row>
    <row r="134" spans="1:8" ht="22.5" x14ac:dyDescent="0.25">
      <c r="A134" s="29" t="s">
        <v>177</v>
      </c>
      <c r="B134" s="111" t="s">
        <v>256</v>
      </c>
      <c r="C134" s="127" t="s">
        <v>257</v>
      </c>
      <c r="D134" s="30" t="s">
        <v>15</v>
      </c>
      <c r="E134" s="126">
        <f>'Memoria de Calculo '!C368</f>
        <v>402</v>
      </c>
      <c r="F134" s="126">
        <f>'COMPOSIÇÕES UNITÁRIAS CD'!$G$34</f>
        <v>66.599999999999994</v>
      </c>
      <c r="G134" s="128">
        <f>ROUND(F134*1.2686,2)</f>
        <v>84.49</v>
      </c>
      <c r="H134" s="128">
        <f>ROUND(E134*G134,2)</f>
        <v>33964.980000000003</v>
      </c>
    </row>
    <row r="135" spans="1:8" x14ac:dyDescent="0.25">
      <c r="A135" s="29" t="s">
        <v>323</v>
      </c>
      <c r="B135" s="111" t="s">
        <v>261</v>
      </c>
      <c r="C135" s="127" t="s">
        <v>341</v>
      </c>
      <c r="D135" s="30" t="s">
        <v>15</v>
      </c>
      <c r="E135" s="126">
        <f>'Memoria de Calculo '!C373</f>
        <v>402</v>
      </c>
      <c r="F135" s="126">
        <f>'COMPOSIÇÕES UNITÁRIAS CD'!$G$42</f>
        <v>1.8</v>
      </c>
      <c r="G135" s="128">
        <f>ROUND(F135*1.2686,2)</f>
        <v>2.2799999999999998</v>
      </c>
      <c r="H135" s="128">
        <f>ROUND(E135*G135,2)</f>
        <v>916.56</v>
      </c>
    </row>
    <row r="136" spans="1:8" x14ac:dyDescent="0.25">
      <c r="A136" s="328"/>
      <c r="B136" s="328"/>
      <c r="C136" s="328"/>
      <c r="D136" s="328"/>
      <c r="E136" s="328"/>
      <c r="F136" s="328"/>
      <c r="G136" s="328"/>
      <c r="H136" s="328"/>
    </row>
    <row r="137" spans="1:8" x14ac:dyDescent="0.25">
      <c r="A137" s="28" t="s">
        <v>178</v>
      </c>
      <c r="B137" s="359" t="s">
        <v>179</v>
      </c>
      <c r="C137" s="359"/>
      <c r="D137" s="359"/>
      <c r="E137" s="359"/>
      <c r="F137" s="359"/>
      <c r="G137" s="359"/>
      <c r="H137" s="124">
        <f>SUM(H138:H139)</f>
        <v>11166.6</v>
      </c>
    </row>
    <row r="138" spans="1:8" ht="33.75" x14ac:dyDescent="0.25">
      <c r="A138" s="29" t="s">
        <v>180</v>
      </c>
      <c r="B138" s="111">
        <v>94273</v>
      </c>
      <c r="C138" s="127" t="s">
        <v>181</v>
      </c>
      <c r="D138" s="30" t="s">
        <v>182</v>
      </c>
      <c r="E138" s="126">
        <f>'Memoria de Calculo '!C380</f>
        <v>146</v>
      </c>
      <c r="F138" s="126">
        <f>'COMPOSIÇÕES UNITÁRIAS CD'!$G$47</f>
        <v>40.6</v>
      </c>
      <c r="G138" s="128">
        <f t="shared" ref="G138:G139" si="7">ROUND(F138*1.2686,2)</f>
        <v>51.51</v>
      </c>
      <c r="H138" s="128">
        <f>ROUND(E138*G138,2)</f>
        <v>7520.46</v>
      </c>
    </row>
    <row r="139" spans="1:8" ht="22.5" x14ac:dyDescent="0.25">
      <c r="A139" s="29" t="s">
        <v>183</v>
      </c>
      <c r="B139" s="111" t="s">
        <v>273</v>
      </c>
      <c r="C139" s="127" t="s">
        <v>262</v>
      </c>
      <c r="D139" s="30" t="s">
        <v>182</v>
      </c>
      <c r="E139" s="126">
        <f>'Memoria de Calculo '!C385</f>
        <v>134</v>
      </c>
      <c r="F139" s="126">
        <f>'COMPOSIÇÕES UNITÁRIAS CD'!$G$55</f>
        <v>21.45</v>
      </c>
      <c r="G139" s="128">
        <f t="shared" si="7"/>
        <v>27.21</v>
      </c>
      <c r="H139" s="128">
        <f>ROUND(E139*G139,2)</f>
        <v>3646.14</v>
      </c>
    </row>
    <row r="140" spans="1:8" x14ac:dyDescent="0.25">
      <c r="A140" s="328"/>
      <c r="B140" s="328"/>
      <c r="C140" s="328"/>
      <c r="D140" s="328"/>
      <c r="E140" s="328"/>
      <c r="F140" s="328"/>
      <c r="G140" s="328"/>
      <c r="H140" s="328"/>
    </row>
    <row r="141" spans="1:8" x14ac:dyDescent="0.25">
      <c r="A141" s="28" t="s">
        <v>229</v>
      </c>
      <c r="B141" s="359" t="s">
        <v>227</v>
      </c>
      <c r="C141" s="359"/>
      <c r="D141" s="359"/>
      <c r="E141" s="359"/>
      <c r="F141" s="359"/>
      <c r="G141" s="359"/>
      <c r="H141" s="124">
        <f>SUM(H142:H142)</f>
        <v>2072.91</v>
      </c>
    </row>
    <row r="142" spans="1:8" ht="33.75" x14ac:dyDescent="0.25">
      <c r="A142" s="29" t="s">
        <v>230</v>
      </c>
      <c r="B142" s="111" t="s">
        <v>367</v>
      </c>
      <c r="C142" s="125" t="s">
        <v>373</v>
      </c>
      <c r="D142" s="30" t="s">
        <v>228</v>
      </c>
      <c r="E142" s="126">
        <f>'Memoria de Calculo '!C394</f>
        <v>1021.14</v>
      </c>
      <c r="F142" s="126">
        <f>'COMPOSIÇÕES UNITÁRIAS CD'!$G$64</f>
        <v>1.6</v>
      </c>
      <c r="G142" s="128">
        <f>ROUND(F142*1.2686,2)</f>
        <v>2.0299999999999998</v>
      </c>
      <c r="H142" s="128">
        <f>ROUND(E142*G142,2)</f>
        <v>2072.91</v>
      </c>
    </row>
    <row r="143" spans="1:8" x14ac:dyDescent="0.25">
      <c r="A143" s="328"/>
      <c r="B143" s="328"/>
      <c r="C143" s="328"/>
      <c r="D143" s="328"/>
      <c r="E143" s="328"/>
      <c r="F143" s="328"/>
      <c r="G143" s="328"/>
      <c r="H143" s="328"/>
    </row>
    <row r="144" spans="1:8" x14ac:dyDescent="0.25">
      <c r="A144" s="28" t="s">
        <v>258</v>
      </c>
      <c r="B144" s="359" t="s">
        <v>259</v>
      </c>
      <c r="C144" s="359"/>
      <c r="D144" s="359"/>
      <c r="E144" s="359"/>
      <c r="F144" s="359"/>
      <c r="G144" s="359"/>
      <c r="H144" s="124">
        <f>SUM(H145:H145)</f>
        <v>470.24</v>
      </c>
    </row>
    <row r="145" spans="1:8" ht="22.5" x14ac:dyDescent="0.25">
      <c r="A145" s="29" t="s">
        <v>260</v>
      </c>
      <c r="B145" s="111" t="s">
        <v>340</v>
      </c>
      <c r="C145" s="127" t="s">
        <v>331</v>
      </c>
      <c r="D145" s="30" t="s">
        <v>275</v>
      </c>
      <c r="E145" s="126">
        <f>'Memoria de Calculo '!C399</f>
        <v>1</v>
      </c>
      <c r="F145" s="126">
        <f>'COMPOSIÇÕES UNITÁRIAS CD'!$G$69</f>
        <v>370.68</v>
      </c>
      <c r="G145" s="128">
        <f>ROUND(F145*1.2686,2)</f>
        <v>470.24</v>
      </c>
      <c r="H145" s="128">
        <f>ROUND(E145*G145,2)</f>
        <v>470.24</v>
      </c>
    </row>
    <row r="146" spans="1:8" x14ac:dyDescent="0.25">
      <c r="A146" s="328"/>
      <c r="B146" s="328"/>
      <c r="C146" s="328"/>
      <c r="D146" s="328"/>
      <c r="E146" s="328"/>
      <c r="F146" s="328"/>
      <c r="G146" s="328"/>
      <c r="H146" s="328"/>
    </row>
    <row r="147" spans="1:8" x14ac:dyDescent="0.25">
      <c r="A147" s="358" t="s">
        <v>226</v>
      </c>
      <c r="B147" s="358"/>
      <c r="C147" s="358"/>
      <c r="D147" s="358"/>
      <c r="E147" s="358"/>
      <c r="F147" s="358"/>
      <c r="G147" s="358"/>
      <c r="H147" s="186">
        <f>SUM(H144,H141,H137,H133,H130)</f>
        <v>48876.71</v>
      </c>
    </row>
    <row r="149" spans="1:8" x14ac:dyDescent="0.25">
      <c r="A149" s="240" t="s">
        <v>164</v>
      </c>
      <c r="B149" s="241" t="str">
        <f>'GERAL '!A16</f>
        <v>RUA PROJETA 07 - POV. TABULEIRO</v>
      </c>
      <c r="C149" s="242"/>
      <c r="D149" s="239" t="s">
        <v>165</v>
      </c>
      <c r="E149" s="243">
        <f>'GERAL '!C16</f>
        <v>6</v>
      </c>
      <c r="F149" s="244"/>
      <c r="G149" s="244"/>
      <c r="H149" s="238"/>
    </row>
    <row r="150" spans="1:8" x14ac:dyDescent="0.25">
      <c r="A150" s="131" t="s">
        <v>166</v>
      </c>
      <c r="B150" s="129">
        <f>E150*E149</f>
        <v>1920</v>
      </c>
      <c r="C150" s="119"/>
      <c r="D150" s="120" t="s">
        <v>167</v>
      </c>
      <c r="E150" s="121">
        <f>'GERAL '!B16</f>
        <v>320</v>
      </c>
      <c r="F150" s="122"/>
      <c r="G150" s="122"/>
      <c r="H150" s="187"/>
    </row>
    <row r="151" spans="1:8" x14ac:dyDescent="0.25">
      <c r="A151" s="318" t="s">
        <v>25</v>
      </c>
      <c r="B151" s="318" t="s">
        <v>92</v>
      </c>
      <c r="C151" s="318" t="s">
        <v>26</v>
      </c>
      <c r="D151" s="318" t="s">
        <v>27</v>
      </c>
      <c r="E151" s="320" t="s">
        <v>28</v>
      </c>
      <c r="F151" s="360" t="s">
        <v>168</v>
      </c>
      <c r="G151" s="361"/>
      <c r="H151" s="362"/>
    </row>
    <row r="152" spans="1:8" x14ac:dyDescent="0.25">
      <c r="A152" s="319"/>
      <c r="B152" s="319"/>
      <c r="C152" s="319"/>
      <c r="D152" s="319"/>
      <c r="E152" s="321"/>
      <c r="F152" s="123" t="s">
        <v>169</v>
      </c>
      <c r="G152" s="123" t="s">
        <v>170</v>
      </c>
      <c r="H152" s="178" t="s">
        <v>171</v>
      </c>
    </row>
    <row r="153" spans="1:8" x14ac:dyDescent="0.25">
      <c r="A153" s="28" t="s">
        <v>33</v>
      </c>
      <c r="B153" s="359" t="s">
        <v>173</v>
      </c>
      <c r="C153" s="359"/>
      <c r="D153" s="359"/>
      <c r="E153" s="359"/>
      <c r="F153" s="359"/>
      <c r="G153" s="359"/>
      <c r="H153" s="124">
        <f>H154</f>
        <v>1363.2</v>
      </c>
    </row>
    <row r="154" spans="1:8" x14ac:dyDescent="0.25">
      <c r="A154" s="29" t="s">
        <v>35</v>
      </c>
      <c r="B154" s="111">
        <v>100575</v>
      </c>
      <c r="C154" s="127" t="s">
        <v>174</v>
      </c>
      <c r="D154" s="30" t="s">
        <v>15</v>
      </c>
      <c r="E154" s="126">
        <f>'Memoria de Calculo '!C425</f>
        <v>1920</v>
      </c>
      <c r="F154" s="126">
        <f>'COMPOSIÇÕES UNITÁRIAS CD'!$G$27</f>
        <v>0.56000000000000005</v>
      </c>
      <c r="G154" s="128">
        <f>ROUND(F154*1.2686,2)</f>
        <v>0.71</v>
      </c>
      <c r="H154" s="128">
        <f>ROUND(E154*G154,2)</f>
        <v>1363.2</v>
      </c>
    </row>
    <row r="155" spans="1:8" x14ac:dyDescent="0.25">
      <c r="A155" s="328"/>
      <c r="B155" s="328"/>
      <c r="C155" s="328"/>
      <c r="D155" s="328"/>
      <c r="E155" s="328"/>
      <c r="F155" s="328"/>
      <c r="G155" s="328"/>
      <c r="H155" s="328"/>
    </row>
    <row r="156" spans="1:8" x14ac:dyDescent="0.25">
      <c r="A156" s="28" t="s">
        <v>175</v>
      </c>
      <c r="B156" s="359" t="s">
        <v>176</v>
      </c>
      <c r="C156" s="359"/>
      <c r="D156" s="359"/>
      <c r="E156" s="359"/>
      <c r="F156" s="359"/>
      <c r="G156" s="359"/>
      <c r="H156" s="124">
        <f>SUM(H157:H158)</f>
        <v>166598.39999999999</v>
      </c>
    </row>
    <row r="157" spans="1:8" ht="22.5" x14ac:dyDescent="0.25">
      <c r="A157" s="29" t="s">
        <v>177</v>
      </c>
      <c r="B157" s="111" t="s">
        <v>256</v>
      </c>
      <c r="C157" s="127" t="s">
        <v>257</v>
      </c>
      <c r="D157" s="30" t="s">
        <v>15</v>
      </c>
      <c r="E157" s="126">
        <f>'Memoria de Calculo '!C431</f>
        <v>1920</v>
      </c>
      <c r="F157" s="126">
        <f>'COMPOSIÇÕES UNITÁRIAS CD'!$G$34</f>
        <v>66.599999999999994</v>
      </c>
      <c r="G157" s="128">
        <f t="shared" ref="G157:G158" si="8">ROUND(F157*1.2686,2)</f>
        <v>84.49</v>
      </c>
      <c r="H157" s="128">
        <f>ROUND(E157*G157,2)</f>
        <v>162220.79999999999</v>
      </c>
    </row>
    <row r="158" spans="1:8" x14ac:dyDescent="0.25">
      <c r="A158" s="29" t="s">
        <v>323</v>
      </c>
      <c r="B158" s="111" t="s">
        <v>261</v>
      </c>
      <c r="C158" s="127" t="s">
        <v>341</v>
      </c>
      <c r="D158" s="30" t="s">
        <v>15</v>
      </c>
      <c r="E158" s="126">
        <f>'Memoria de Calculo '!C436</f>
        <v>1920</v>
      </c>
      <c r="F158" s="126">
        <f>'COMPOSIÇÕES UNITÁRIAS CD'!$G$42</f>
        <v>1.8</v>
      </c>
      <c r="G158" s="128">
        <f t="shared" si="8"/>
        <v>2.2799999999999998</v>
      </c>
      <c r="H158" s="128">
        <f>ROUND(E158*G158,2)</f>
        <v>4377.6000000000004</v>
      </c>
    </row>
    <row r="159" spans="1:8" x14ac:dyDescent="0.25">
      <c r="A159" s="328"/>
      <c r="B159" s="328"/>
      <c r="C159" s="328"/>
      <c r="D159" s="328"/>
      <c r="E159" s="328"/>
      <c r="F159" s="328"/>
      <c r="G159" s="328"/>
      <c r="H159" s="328"/>
    </row>
    <row r="160" spans="1:8" x14ac:dyDescent="0.25">
      <c r="A160" s="28" t="s">
        <v>178</v>
      </c>
      <c r="B160" s="359" t="s">
        <v>179</v>
      </c>
      <c r="C160" s="359"/>
      <c r="D160" s="359"/>
      <c r="E160" s="359"/>
      <c r="F160" s="359"/>
      <c r="G160" s="359"/>
      <c r="H160" s="124">
        <f>SUM(H161:H162)</f>
        <v>50998.92</v>
      </c>
    </row>
    <row r="161" spans="1:8" ht="33.75" x14ac:dyDescent="0.25">
      <c r="A161" s="29" t="s">
        <v>180</v>
      </c>
      <c r="B161" s="111">
        <v>94273</v>
      </c>
      <c r="C161" s="127" t="s">
        <v>181</v>
      </c>
      <c r="D161" s="30" t="s">
        <v>182</v>
      </c>
      <c r="E161" s="126">
        <f>'Memoria de Calculo '!C443</f>
        <v>652</v>
      </c>
      <c r="F161" s="126">
        <f>'COMPOSIÇÕES UNITÁRIAS CD'!$G$47</f>
        <v>40.6</v>
      </c>
      <c r="G161" s="128">
        <f t="shared" ref="G161:G162" si="9">ROUND(F161*1.2686,2)</f>
        <v>51.51</v>
      </c>
      <c r="H161" s="128">
        <f>ROUND(E161*G161,2)</f>
        <v>33584.519999999997</v>
      </c>
    </row>
    <row r="162" spans="1:8" ht="22.5" x14ac:dyDescent="0.25">
      <c r="A162" s="29" t="s">
        <v>183</v>
      </c>
      <c r="B162" s="111" t="s">
        <v>273</v>
      </c>
      <c r="C162" s="127" t="s">
        <v>262</v>
      </c>
      <c r="D162" s="30" t="s">
        <v>182</v>
      </c>
      <c r="E162" s="126">
        <f>'Memoria de Calculo '!C448</f>
        <v>640</v>
      </c>
      <c r="F162" s="126">
        <f>'COMPOSIÇÕES UNITÁRIAS CD'!$G$55</f>
        <v>21.45</v>
      </c>
      <c r="G162" s="128">
        <f t="shared" si="9"/>
        <v>27.21</v>
      </c>
      <c r="H162" s="128">
        <f>ROUND(E162*G162,2)</f>
        <v>17414.400000000001</v>
      </c>
    </row>
    <row r="163" spans="1:8" x14ac:dyDescent="0.25">
      <c r="A163" s="328"/>
      <c r="B163" s="328"/>
      <c r="C163" s="328"/>
      <c r="D163" s="328"/>
      <c r="E163" s="328"/>
      <c r="F163" s="328"/>
      <c r="G163" s="328"/>
      <c r="H163" s="328"/>
    </row>
    <row r="164" spans="1:8" x14ac:dyDescent="0.25">
      <c r="A164" s="28" t="s">
        <v>229</v>
      </c>
      <c r="B164" s="359" t="s">
        <v>227</v>
      </c>
      <c r="C164" s="359"/>
      <c r="D164" s="359"/>
      <c r="E164" s="359"/>
      <c r="F164" s="359"/>
      <c r="G164" s="359"/>
      <c r="H164" s="124">
        <f>SUM(H165:H165)</f>
        <v>9900.5300000000007</v>
      </c>
    </row>
    <row r="165" spans="1:8" ht="33.75" x14ac:dyDescent="0.25">
      <c r="A165" s="29" t="s">
        <v>230</v>
      </c>
      <c r="B165" s="111" t="s">
        <v>367</v>
      </c>
      <c r="C165" s="125" t="s">
        <v>373</v>
      </c>
      <c r="D165" s="30" t="s">
        <v>228</v>
      </c>
      <c r="E165" s="126">
        <f>'Memoria de Calculo '!C457</f>
        <v>4877.1099999999997</v>
      </c>
      <c r="F165" s="126">
        <f>'COMPOSIÇÕES UNITÁRIAS CD'!$G$64</f>
        <v>1.6</v>
      </c>
      <c r="G165" s="128">
        <f>ROUND(F165*1.2686,2)</f>
        <v>2.0299999999999998</v>
      </c>
      <c r="H165" s="128">
        <f>ROUND(E165*G165,2)</f>
        <v>9900.5300000000007</v>
      </c>
    </row>
    <row r="166" spans="1:8" x14ac:dyDescent="0.25">
      <c r="A166" s="328"/>
      <c r="B166" s="328"/>
      <c r="C166" s="328"/>
      <c r="D166" s="328"/>
      <c r="E166" s="328"/>
      <c r="F166" s="328"/>
      <c r="G166" s="328"/>
      <c r="H166" s="328"/>
    </row>
    <row r="167" spans="1:8" x14ac:dyDescent="0.25">
      <c r="A167" s="28" t="s">
        <v>258</v>
      </c>
      <c r="B167" s="359" t="s">
        <v>259</v>
      </c>
      <c r="C167" s="359"/>
      <c r="D167" s="359"/>
      <c r="E167" s="359"/>
      <c r="F167" s="359"/>
      <c r="G167" s="359"/>
      <c r="H167" s="124">
        <f>SUM(H168:H168)</f>
        <v>470.24</v>
      </c>
    </row>
    <row r="168" spans="1:8" ht="22.5" x14ac:dyDescent="0.25">
      <c r="A168" s="29" t="s">
        <v>260</v>
      </c>
      <c r="B168" s="111" t="s">
        <v>340</v>
      </c>
      <c r="C168" s="127" t="s">
        <v>331</v>
      </c>
      <c r="D168" s="30" t="s">
        <v>275</v>
      </c>
      <c r="E168" s="126">
        <f>'Memoria de Calculo '!C462</f>
        <v>1</v>
      </c>
      <c r="F168" s="126">
        <f>'COMPOSIÇÕES UNITÁRIAS CD'!$G$69</f>
        <v>370.68</v>
      </c>
      <c r="G168" s="128">
        <f>ROUND(F168*1.2686,2)</f>
        <v>470.24</v>
      </c>
      <c r="H168" s="128">
        <f>ROUND(E168*G168,2)</f>
        <v>470.24</v>
      </c>
    </row>
    <row r="169" spans="1:8" x14ac:dyDescent="0.25">
      <c r="A169" s="328"/>
      <c r="B169" s="328"/>
      <c r="C169" s="328"/>
      <c r="D169" s="328"/>
      <c r="E169" s="328"/>
      <c r="F169" s="328"/>
      <c r="G169" s="328"/>
      <c r="H169" s="328"/>
    </row>
    <row r="170" spans="1:8" x14ac:dyDescent="0.25">
      <c r="A170" s="358" t="s">
        <v>226</v>
      </c>
      <c r="B170" s="358"/>
      <c r="C170" s="358"/>
      <c r="D170" s="358"/>
      <c r="E170" s="358"/>
      <c r="F170" s="358"/>
      <c r="G170" s="358"/>
      <c r="H170" s="186">
        <f>SUM(H167,H164,H160,H156,H153)</f>
        <v>229331.29</v>
      </c>
    </row>
    <row r="173" spans="1:8" x14ac:dyDescent="0.25">
      <c r="A173" s="240" t="s">
        <v>164</v>
      </c>
      <c r="B173" s="241" t="str">
        <f>'GERAL '!A17</f>
        <v>RUA PROJETA 08 - POV. TABULEIRO</v>
      </c>
      <c r="C173" s="242"/>
      <c r="D173" s="239" t="s">
        <v>165</v>
      </c>
      <c r="E173" s="243">
        <f>'GERAL '!C17</f>
        <v>6</v>
      </c>
      <c r="F173" s="244"/>
      <c r="G173" s="244"/>
      <c r="H173" s="238"/>
    </row>
    <row r="174" spans="1:8" x14ac:dyDescent="0.25">
      <c r="A174" s="131" t="s">
        <v>166</v>
      </c>
      <c r="B174" s="129">
        <f>E174*E173</f>
        <v>336</v>
      </c>
      <c r="C174" s="119"/>
      <c r="D174" s="120" t="s">
        <v>167</v>
      </c>
      <c r="E174" s="121">
        <f>'GERAL '!B17</f>
        <v>56</v>
      </c>
      <c r="F174" s="122"/>
      <c r="G174" s="122"/>
      <c r="H174" s="187"/>
    </row>
    <row r="175" spans="1:8" x14ac:dyDescent="0.25">
      <c r="A175" s="318" t="s">
        <v>25</v>
      </c>
      <c r="B175" s="318" t="s">
        <v>92</v>
      </c>
      <c r="C175" s="318" t="s">
        <v>26</v>
      </c>
      <c r="D175" s="318" t="s">
        <v>27</v>
      </c>
      <c r="E175" s="320" t="s">
        <v>28</v>
      </c>
      <c r="F175" s="360" t="s">
        <v>168</v>
      </c>
      <c r="G175" s="361"/>
      <c r="H175" s="362"/>
    </row>
    <row r="176" spans="1:8" x14ac:dyDescent="0.25">
      <c r="A176" s="319"/>
      <c r="B176" s="319"/>
      <c r="C176" s="319"/>
      <c r="D176" s="319"/>
      <c r="E176" s="321"/>
      <c r="F176" s="123" t="s">
        <v>169</v>
      </c>
      <c r="G176" s="123" t="s">
        <v>170</v>
      </c>
      <c r="H176" s="178" t="s">
        <v>171</v>
      </c>
    </row>
    <row r="177" spans="1:8" x14ac:dyDescent="0.25">
      <c r="A177" s="28" t="s">
        <v>33</v>
      </c>
      <c r="B177" s="359" t="s">
        <v>173</v>
      </c>
      <c r="C177" s="359"/>
      <c r="D177" s="359"/>
      <c r="E177" s="359"/>
      <c r="F177" s="359"/>
      <c r="G177" s="359"/>
      <c r="H177" s="124">
        <f>H178</f>
        <v>238.56</v>
      </c>
    </row>
    <row r="178" spans="1:8" x14ac:dyDescent="0.25">
      <c r="A178" s="29" t="s">
        <v>35</v>
      </c>
      <c r="B178" s="111">
        <v>100575</v>
      </c>
      <c r="C178" s="127" t="s">
        <v>174</v>
      </c>
      <c r="D178" s="30" t="s">
        <v>15</v>
      </c>
      <c r="E178" s="126">
        <f>'Memoria de Calculo '!C489</f>
        <v>336</v>
      </c>
      <c r="F178" s="126">
        <f>'COMPOSIÇÕES UNITÁRIAS CD'!$G$27</f>
        <v>0.56000000000000005</v>
      </c>
      <c r="G178" s="128">
        <f>ROUND(F178*1.2686,2)</f>
        <v>0.71</v>
      </c>
      <c r="H178" s="128">
        <f>ROUND(E178*G178,2)</f>
        <v>238.56</v>
      </c>
    </row>
    <row r="179" spans="1:8" x14ac:dyDescent="0.25">
      <c r="A179" s="328"/>
      <c r="B179" s="328"/>
      <c r="C179" s="328"/>
      <c r="D179" s="328"/>
      <c r="E179" s="328"/>
      <c r="F179" s="328"/>
      <c r="G179" s="328"/>
      <c r="H179" s="328"/>
    </row>
    <row r="180" spans="1:8" x14ac:dyDescent="0.25">
      <c r="A180" s="28" t="s">
        <v>175</v>
      </c>
      <c r="B180" s="359" t="s">
        <v>176</v>
      </c>
      <c r="C180" s="359"/>
      <c r="D180" s="359"/>
      <c r="E180" s="359"/>
      <c r="F180" s="359"/>
      <c r="G180" s="359"/>
      <c r="H180" s="124">
        <f>SUM(H181:H182)</f>
        <v>29154.720000000001</v>
      </c>
    </row>
    <row r="181" spans="1:8" ht="22.5" x14ac:dyDescent="0.25">
      <c r="A181" s="29" t="s">
        <v>177</v>
      </c>
      <c r="B181" s="111" t="s">
        <v>256</v>
      </c>
      <c r="C181" s="127" t="s">
        <v>257</v>
      </c>
      <c r="D181" s="30" t="s">
        <v>15</v>
      </c>
      <c r="E181" s="126">
        <f>'Memoria de Calculo '!C495</f>
        <v>336</v>
      </c>
      <c r="F181" s="126">
        <f>'COMPOSIÇÕES UNITÁRIAS CD'!$G$34</f>
        <v>66.599999999999994</v>
      </c>
      <c r="G181" s="128">
        <f>ROUND(F181*1.2686,2)</f>
        <v>84.49</v>
      </c>
      <c r="H181" s="128">
        <f>ROUND(E181*G181,2)</f>
        <v>28388.639999999999</v>
      </c>
    </row>
    <row r="182" spans="1:8" x14ac:dyDescent="0.25">
      <c r="A182" s="29" t="s">
        <v>323</v>
      </c>
      <c r="B182" s="111" t="s">
        <v>261</v>
      </c>
      <c r="C182" s="127" t="s">
        <v>341</v>
      </c>
      <c r="D182" s="30" t="s">
        <v>15</v>
      </c>
      <c r="E182" s="126">
        <f>'Memoria de Calculo '!C500</f>
        <v>336</v>
      </c>
      <c r="F182" s="126">
        <f>'COMPOSIÇÕES UNITÁRIAS CD'!$G$42</f>
        <v>1.8</v>
      </c>
      <c r="G182" s="128">
        <f>ROUND(F182*1.2686,2)</f>
        <v>2.2799999999999998</v>
      </c>
      <c r="H182" s="128">
        <f>ROUND(E182*G182,2)</f>
        <v>766.08</v>
      </c>
    </row>
    <row r="183" spans="1:8" x14ac:dyDescent="0.25">
      <c r="A183" s="328"/>
      <c r="B183" s="328"/>
      <c r="C183" s="328"/>
      <c r="D183" s="328"/>
      <c r="E183" s="328"/>
      <c r="F183" s="328"/>
      <c r="G183" s="328"/>
      <c r="H183" s="328"/>
    </row>
    <row r="184" spans="1:8" x14ac:dyDescent="0.25">
      <c r="A184" s="28" t="s">
        <v>178</v>
      </c>
      <c r="B184" s="359" t="s">
        <v>179</v>
      </c>
      <c r="C184" s="359"/>
      <c r="D184" s="359"/>
      <c r="E184" s="359"/>
      <c r="F184" s="359"/>
      <c r="G184" s="359"/>
      <c r="H184" s="124">
        <f>SUM(H185:H186)</f>
        <v>9434.76</v>
      </c>
    </row>
    <row r="185" spans="1:8" ht="33.75" x14ac:dyDescent="0.25">
      <c r="A185" s="29" t="s">
        <v>180</v>
      </c>
      <c r="B185" s="111">
        <v>94273</v>
      </c>
      <c r="C185" s="127" t="s">
        <v>181</v>
      </c>
      <c r="D185" s="30" t="s">
        <v>182</v>
      </c>
      <c r="E185" s="126">
        <f>'Memoria de Calculo '!C507</f>
        <v>124</v>
      </c>
      <c r="F185" s="126">
        <f>'COMPOSIÇÕES UNITÁRIAS CD'!$G$47</f>
        <v>40.6</v>
      </c>
      <c r="G185" s="128">
        <f t="shared" ref="G185:G186" si="10">ROUND(F185*1.2686,2)</f>
        <v>51.51</v>
      </c>
      <c r="H185" s="128">
        <f>ROUND(E185*G185,2)</f>
        <v>6387.24</v>
      </c>
    </row>
    <row r="186" spans="1:8" ht="22.5" x14ac:dyDescent="0.25">
      <c r="A186" s="29" t="s">
        <v>183</v>
      </c>
      <c r="B186" s="111" t="s">
        <v>273</v>
      </c>
      <c r="C186" s="127" t="s">
        <v>262</v>
      </c>
      <c r="D186" s="30" t="s">
        <v>182</v>
      </c>
      <c r="E186" s="126">
        <f>'Memoria de Calculo '!C512</f>
        <v>112</v>
      </c>
      <c r="F186" s="126">
        <f>'COMPOSIÇÕES UNITÁRIAS CD'!$G$55</f>
        <v>21.45</v>
      </c>
      <c r="G186" s="128">
        <f t="shared" si="10"/>
        <v>27.21</v>
      </c>
      <c r="H186" s="128">
        <f>ROUND(E186*G186,2)</f>
        <v>3047.52</v>
      </c>
    </row>
    <row r="187" spans="1:8" x14ac:dyDescent="0.25">
      <c r="A187" s="328"/>
      <c r="B187" s="328"/>
      <c r="C187" s="328"/>
      <c r="D187" s="328"/>
      <c r="E187" s="328"/>
      <c r="F187" s="328"/>
      <c r="G187" s="328"/>
      <c r="H187" s="328"/>
    </row>
    <row r="188" spans="1:8" x14ac:dyDescent="0.25">
      <c r="A188" s="28" t="s">
        <v>229</v>
      </c>
      <c r="B188" s="359" t="s">
        <v>227</v>
      </c>
      <c r="C188" s="359"/>
      <c r="D188" s="359"/>
      <c r="E188" s="359"/>
      <c r="F188" s="359"/>
      <c r="G188" s="359"/>
      <c r="H188" s="124">
        <f>SUM(H189:H189)</f>
        <v>1732.58</v>
      </c>
    </row>
    <row r="189" spans="1:8" ht="33.75" x14ac:dyDescent="0.25">
      <c r="A189" s="29" t="s">
        <v>230</v>
      </c>
      <c r="B189" s="111" t="s">
        <v>367</v>
      </c>
      <c r="C189" s="125" t="s">
        <v>373</v>
      </c>
      <c r="D189" s="30" t="s">
        <v>228</v>
      </c>
      <c r="E189" s="126">
        <f>'Memoria de Calculo '!C521</f>
        <v>853.49</v>
      </c>
      <c r="F189" s="126">
        <f>'COMPOSIÇÕES UNITÁRIAS CD'!$G$64</f>
        <v>1.6</v>
      </c>
      <c r="G189" s="128">
        <f>ROUND(F189*1.2686,2)</f>
        <v>2.0299999999999998</v>
      </c>
      <c r="H189" s="128">
        <f>ROUND(E189*G189,2)</f>
        <v>1732.58</v>
      </c>
    </row>
    <row r="190" spans="1:8" x14ac:dyDescent="0.25">
      <c r="A190" s="328"/>
      <c r="B190" s="328"/>
      <c r="C190" s="328"/>
      <c r="D190" s="328"/>
      <c r="E190" s="328"/>
      <c r="F190" s="328"/>
      <c r="G190" s="328"/>
      <c r="H190" s="328"/>
    </row>
    <row r="191" spans="1:8" x14ac:dyDescent="0.25">
      <c r="A191" s="28" t="s">
        <v>258</v>
      </c>
      <c r="B191" s="359" t="s">
        <v>259</v>
      </c>
      <c r="C191" s="359"/>
      <c r="D191" s="359"/>
      <c r="E191" s="359"/>
      <c r="F191" s="359"/>
      <c r="G191" s="359"/>
      <c r="H191" s="124">
        <f>SUM(H192:H192)</f>
        <v>470.24</v>
      </c>
    </row>
    <row r="192" spans="1:8" ht="22.5" x14ac:dyDescent="0.25">
      <c r="A192" s="29" t="s">
        <v>260</v>
      </c>
      <c r="B192" s="111" t="s">
        <v>340</v>
      </c>
      <c r="C192" s="127" t="s">
        <v>331</v>
      </c>
      <c r="D192" s="30" t="s">
        <v>275</v>
      </c>
      <c r="E192" s="126">
        <f>'Memoria de Calculo '!C526</f>
        <v>1</v>
      </c>
      <c r="F192" s="126">
        <f>'COMPOSIÇÕES UNITÁRIAS CD'!$G$69</f>
        <v>370.68</v>
      </c>
      <c r="G192" s="128">
        <f>ROUND(F192*1.2686,2)</f>
        <v>470.24</v>
      </c>
      <c r="H192" s="128">
        <f>ROUND(E192*G192,2)</f>
        <v>470.24</v>
      </c>
    </row>
    <row r="193" spans="1:8" x14ac:dyDescent="0.25">
      <c r="A193" s="328"/>
      <c r="B193" s="328"/>
      <c r="C193" s="328"/>
      <c r="D193" s="328"/>
      <c r="E193" s="328"/>
      <c r="F193" s="328"/>
      <c r="G193" s="328"/>
      <c r="H193" s="328"/>
    </row>
    <row r="194" spans="1:8" x14ac:dyDescent="0.25">
      <c r="A194" s="358" t="s">
        <v>226</v>
      </c>
      <c r="B194" s="358"/>
      <c r="C194" s="358"/>
      <c r="D194" s="358"/>
      <c r="E194" s="358"/>
      <c r="F194" s="358"/>
      <c r="G194" s="358"/>
      <c r="H194" s="186">
        <f>SUM(H191,H188,H184,H180,H177)</f>
        <v>41030.86</v>
      </c>
    </row>
    <row r="196" spans="1:8" x14ac:dyDescent="0.25">
      <c r="A196" s="240" t="s">
        <v>164</v>
      </c>
      <c r="B196" s="241" t="str">
        <f>'GERAL '!A18</f>
        <v>RUA PADRE MARCOS - ZONA URBANA CB</v>
      </c>
      <c r="C196" s="242"/>
      <c r="D196" s="239" t="s">
        <v>165</v>
      </c>
      <c r="E196" s="243">
        <f>'GERAL '!C18</f>
        <v>6</v>
      </c>
      <c r="F196" s="244"/>
      <c r="G196" s="244"/>
      <c r="H196" s="238"/>
    </row>
    <row r="197" spans="1:8" x14ac:dyDescent="0.25">
      <c r="A197" s="131" t="s">
        <v>166</v>
      </c>
      <c r="B197" s="129">
        <f>E197*E196</f>
        <v>2382</v>
      </c>
      <c r="C197" s="119"/>
      <c r="D197" s="120" t="s">
        <v>167</v>
      </c>
      <c r="E197" s="121">
        <f>'GERAL '!B18</f>
        <v>397</v>
      </c>
      <c r="F197" s="122"/>
      <c r="G197" s="122"/>
      <c r="H197" s="187"/>
    </row>
    <row r="198" spans="1:8" x14ac:dyDescent="0.25">
      <c r="A198" s="318" t="s">
        <v>25</v>
      </c>
      <c r="B198" s="318" t="s">
        <v>92</v>
      </c>
      <c r="C198" s="318" t="s">
        <v>26</v>
      </c>
      <c r="D198" s="318" t="s">
        <v>27</v>
      </c>
      <c r="E198" s="320" t="s">
        <v>28</v>
      </c>
      <c r="F198" s="360" t="s">
        <v>168</v>
      </c>
      <c r="G198" s="361"/>
      <c r="H198" s="362"/>
    </row>
    <row r="199" spans="1:8" x14ac:dyDescent="0.25">
      <c r="A199" s="319"/>
      <c r="B199" s="319"/>
      <c r="C199" s="319"/>
      <c r="D199" s="319"/>
      <c r="E199" s="321"/>
      <c r="F199" s="123" t="s">
        <v>169</v>
      </c>
      <c r="G199" s="123" t="s">
        <v>170</v>
      </c>
      <c r="H199" s="178" t="s">
        <v>171</v>
      </c>
    </row>
    <row r="200" spans="1:8" x14ac:dyDescent="0.25">
      <c r="A200" s="28" t="s">
        <v>33</v>
      </c>
      <c r="B200" s="359" t="s">
        <v>173</v>
      </c>
      <c r="C200" s="359"/>
      <c r="D200" s="359"/>
      <c r="E200" s="359"/>
      <c r="F200" s="359"/>
      <c r="G200" s="359"/>
      <c r="H200" s="124">
        <f>H201</f>
        <v>1691.22</v>
      </c>
    </row>
    <row r="201" spans="1:8" x14ac:dyDescent="0.25">
      <c r="A201" s="29" t="s">
        <v>35</v>
      </c>
      <c r="B201" s="111">
        <v>100575</v>
      </c>
      <c r="C201" s="127" t="s">
        <v>174</v>
      </c>
      <c r="D201" s="30" t="s">
        <v>15</v>
      </c>
      <c r="E201" s="126">
        <f>'Memoria de Calculo '!C554</f>
        <v>2382</v>
      </c>
      <c r="F201" s="126">
        <f>'COMPOSIÇÕES UNITÁRIAS CD'!$G$27</f>
        <v>0.56000000000000005</v>
      </c>
      <c r="G201" s="128">
        <f>ROUND(F201*1.2686,2)</f>
        <v>0.71</v>
      </c>
      <c r="H201" s="128">
        <f>ROUND(E201*G201,2)</f>
        <v>1691.22</v>
      </c>
    </row>
    <row r="202" spans="1:8" x14ac:dyDescent="0.25">
      <c r="A202" s="328"/>
      <c r="B202" s="328"/>
      <c r="C202" s="328"/>
      <c r="D202" s="328"/>
      <c r="E202" s="328"/>
      <c r="F202" s="328"/>
      <c r="G202" s="328"/>
      <c r="H202" s="328"/>
    </row>
    <row r="203" spans="1:8" x14ac:dyDescent="0.25">
      <c r="A203" s="28" t="s">
        <v>175</v>
      </c>
      <c r="B203" s="359" t="s">
        <v>176</v>
      </c>
      <c r="C203" s="359"/>
      <c r="D203" s="359"/>
      <c r="E203" s="359"/>
      <c r="F203" s="359"/>
      <c r="G203" s="359"/>
      <c r="H203" s="124">
        <f>SUM(H204:H205)</f>
        <v>206686.13999999998</v>
      </c>
    </row>
    <row r="204" spans="1:8" ht="22.5" x14ac:dyDescent="0.25">
      <c r="A204" s="29" t="s">
        <v>177</v>
      </c>
      <c r="B204" s="111" t="s">
        <v>256</v>
      </c>
      <c r="C204" s="127" t="s">
        <v>257</v>
      </c>
      <c r="D204" s="30" t="s">
        <v>15</v>
      </c>
      <c r="E204" s="126">
        <f>'Memoria de Calculo '!C560</f>
        <v>2382</v>
      </c>
      <c r="F204" s="126">
        <f>'COMPOSIÇÕES UNITÁRIAS CD'!$G$34</f>
        <v>66.599999999999994</v>
      </c>
      <c r="G204" s="128">
        <f t="shared" ref="G204:G205" si="11">ROUND(F204*1.2686,2)</f>
        <v>84.49</v>
      </c>
      <c r="H204" s="128">
        <f>ROUND(E204*G204,2)</f>
        <v>201255.18</v>
      </c>
    </row>
    <row r="205" spans="1:8" x14ac:dyDescent="0.25">
      <c r="A205" s="29" t="s">
        <v>323</v>
      </c>
      <c r="B205" s="111" t="s">
        <v>261</v>
      </c>
      <c r="C205" s="127" t="s">
        <v>341</v>
      </c>
      <c r="D205" s="30" t="s">
        <v>15</v>
      </c>
      <c r="E205" s="126">
        <f>'Memoria de Calculo '!C565</f>
        <v>2382</v>
      </c>
      <c r="F205" s="126">
        <f>'COMPOSIÇÕES UNITÁRIAS CD'!$G$42</f>
        <v>1.8</v>
      </c>
      <c r="G205" s="128">
        <f t="shared" si="11"/>
        <v>2.2799999999999998</v>
      </c>
      <c r="H205" s="128">
        <f>ROUND(E205*G205,2)</f>
        <v>5430.96</v>
      </c>
    </row>
    <row r="206" spans="1:8" x14ac:dyDescent="0.25">
      <c r="A206" s="328"/>
      <c r="B206" s="328"/>
      <c r="C206" s="328"/>
      <c r="D206" s="328"/>
      <c r="E206" s="328"/>
      <c r="F206" s="328"/>
      <c r="G206" s="328"/>
      <c r="H206" s="328"/>
    </row>
    <row r="207" spans="1:8" x14ac:dyDescent="0.25">
      <c r="A207" s="28" t="s">
        <v>178</v>
      </c>
      <c r="B207" s="359" t="s">
        <v>179</v>
      </c>
      <c r="C207" s="359"/>
      <c r="D207" s="359"/>
      <c r="E207" s="359"/>
      <c r="F207" s="359"/>
      <c r="G207" s="359"/>
      <c r="H207" s="124">
        <f>SUM(H208:H209)</f>
        <v>63121.8</v>
      </c>
    </row>
    <row r="208" spans="1:8" ht="33.75" x14ac:dyDescent="0.25">
      <c r="A208" s="29" t="s">
        <v>180</v>
      </c>
      <c r="B208" s="111">
        <v>94273</v>
      </c>
      <c r="C208" s="127" t="s">
        <v>181</v>
      </c>
      <c r="D208" s="30" t="s">
        <v>182</v>
      </c>
      <c r="E208" s="126">
        <f>'Memoria de Calculo '!C572</f>
        <v>806</v>
      </c>
      <c r="F208" s="126">
        <f>'COMPOSIÇÕES UNITÁRIAS CD'!$G$47</f>
        <v>40.6</v>
      </c>
      <c r="G208" s="128">
        <f t="shared" ref="G208:G209" si="12">ROUND(F208*1.2686,2)</f>
        <v>51.51</v>
      </c>
      <c r="H208" s="128">
        <f>ROUND(E208*G208,2)</f>
        <v>41517.06</v>
      </c>
    </row>
    <row r="209" spans="1:8" ht="22.5" x14ac:dyDescent="0.25">
      <c r="A209" s="29" t="s">
        <v>183</v>
      </c>
      <c r="B209" s="111" t="s">
        <v>273</v>
      </c>
      <c r="C209" s="127" t="s">
        <v>262</v>
      </c>
      <c r="D209" s="30" t="s">
        <v>182</v>
      </c>
      <c r="E209" s="126">
        <f>'Memoria de Calculo '!C577</f>
        <v>794</v>
      </c>
      <c r="F209" s="126">
        <f>'COMPOSIÇÕES UNITÁRIAS CD'!$G$55</f>
        <v>21.45</v>
      </c>
      <c r="G209" s="128">
        <f t="shared" si="12"/>
        <v>27.21</v>
      </c>
      <c r="H209" s="128">
        <f>ROUND(E209*G209,2)</f>
        <v>21604.74</v>
      </c>
    </row>
    <row r="210" spans="1:8" x14ac:dyDescent="0.25">
      <c r="A210" s="328"/>
      <c r="B210" s="328"/>
      <c r="C210" s="328"/>
      <c r="D210" s="328"/>
      <c r="E210" s="328"/>
      <c r="F210" s="328"/>
      <c r="G210" s="328"/>
      <c r="H210" s="328"/>
    </row>
    <row r="211" spans="1:8" x14ac:dyDescent="0.25">
      <c r="A211" s="28" t="s">
        <v>229</v>
      </c>
      <c r="B211" s="359" t="s">
        <v>227</v>
      </c>
      <c r="C211" s="359"/>
      <c r="D211" s="359"/>
      <c r="E211" s="359"/>
      <c r="F211" s="359"/>
      <c r="G211" s="359"/>
      <c r="H211" s="124">
        <f>SUM(H212:H212)</f>
        <v>12282.84</v>
      </c>
    </row>
    <row r="212" spans="1:8" ht="33.75" x14ac:dyDescent="0.25">
      <c r="A212" s="29" t="s">
        <v>230</v>
      </c>
      <c r="B212" s="111" t="s">
        <v>367</v>
      </c>
      <c r="C212" s="125" t="s">
        <v>373</v>
      </c>
      <c r="D212" s="30" t="s">
        <v>228</v>
      </c>
      <c r="E212" s="126">
        <f>'Memoria de Calculo '!C586</f>
        <v>6050.66</v>
      </c>
      <c r="F212" s="126">
        <f>'COMPOSIÇÕES UNITÁRIAS CD'!$G$64</f>
        <v>1.6</v>
      </c>
      <c r="G212" s="128">
        <f>ROUND(F212*1.2686,2)</f>
        <v>2.0299999999999998</v>
      </c>
      <c r="H212" s="128">
        <f>ROUND(E212*G212,2)</f>
        <v>12282.84</v>
      </c>
    </row>
    <row r="213" spans="1:8" x14ac:dyDescent="0.25">
      <c r="A213" s="328"/>
      <c r="B213" s="328"/>
      <c r="C213" s="328"/>
      <c r="D213" s="328"/>
      <c r="E213" s="328"/>
      <c r="F213" s="328"/>
      <c r="G213" s="328"/>
      <c r="H213" s="328"/>
    </row>
    <row r="214" spans="1:8" x14ac:dyDescent="0.25">
      <c r="A214" s="28" t="s">
        <v>258</v>
      </c>
      <c r="B214" s="359" t="s">
        <v>259</v>
      </c>
      <c r="C214" s="359"/>
      <c r="D214" s="359"/>
      <c r="E214" s="359"/>
      <c r="F214" s="359"/>
      <c r="G214" s="359"/>
      <c r="H214" s="124">
        <f>SUM(H215:H215)</f>
        <v>470.24</v>
      </c>
    </row>
    <row r="215" spans="1:8" ht="22.5" x14ac:dyDescent="0.25">
      <c r="A215" s="29" t="s">
        <v>260</v>
      </c>
      <c r="B215" s="111" t="s">
        <v>340</v>
      </c>
      <c r="C215" s="127" t="s">
        <v>331</v>
      </c>
      <c r="D215" s="30" t="s">
        <v>275</v>
      </c>
      <c r="E215" s="126">
        <f>'Memoria de Calculo '!C591</f>
        <v>1</v>
      </c>
      <c r="F215" s="126">
        <f>'COMPOSIÇÕES UNITÁRIAS CD'!$G$69</f>
        <v>370.68</v>
      </c>
      <c r="G215" s="128">
        <f>ROUND(F215*1.2686,2)</f>
        <v>470.24</v>
      </c>
      <c r="H215" s="128">
        <f>ROUND(E215*G215,2)</f>
        <v>470.24</v>
      </c>
    </row>
    <row r="216" spans="1:8" x14ac:dyDescent="0.25">
      <c r="A216" s="328"/>
      <c r="B216" s="328"/>
      <c r="C216" s="328"/>
      <c r="D216" s="328"/>
      <c r="E216" s="328"/>
      <c r="F216" s="328"/>
      <c r="G216" s="328"/>
      <c r="H216" s="328"/>
    </row>
    <row r="217" spans="1:8" x14ac:dyDescent="0.25">
      <c r="A217" s="358" t="s">
        <v>226</v>
      </c>
      <c r="B217" s="358"/>
      <c r="C217" s="358"/>
      <c r="D217" s="358"/>
      <c r="E217" s="358"/>
      <c r="F217" s="358"/>
      <c r="G217" s="358"/>
      <c r="H217" s="186">
        <f>SUM(H214,H211,H207,H203,H200)</f>
        <v>284252.24</v>
      </c>
    </row>
    <row r="219" spans="1:8" x14ac:dyDescent="0.25">
      <c r="A219" s="240" t="s">
        <v>164</v>
      </c>
      <c r="B219" s="241" t="str">
        <f>'GERAL '!A19</f>
        <v>RUA SILVINO ALVES DE MENESES - ZONA URBANA CB</v>
      </c>
      <c r="C219" s="242"/>
      <c r="D219" s="239" t="s">
        <v>165</v>
      </c>
      <c r="E219" s="243">
        <f>'GERAL '!C19</f>
        <v>6</v>
      </c>
      <c r="F219" s="244"/>
      <c r="G219" s="244"/>
      <c r="H219" s="238"/>
    </row>
    <row r="220" spans="1:8" x14ac:dyDescent="0.25">
      <c r="A220" s="131" t="s">
        <v>166</v>
      </c>
      <c r="B220" s="129">
        <f>E220*E219</f>
        <v>1416</v>
      </c>
      <c r="C220" s="119"/>
      <c r="D220" s="120" t="s">
        <v>167</v>
      </c>
      <c r="E220" s="121">
        <f>'GERAL '!B19</f>
        <v>236</v>
      </c>
      <c r="F220" s="122"/>
      <c r="G220" s="122"/>
      <c r="H220" s="187"/>
    </row>
    <row r="221" spans="1:8" x14ac:dyDescent="0.25">
      <c r="A221" s="318" t="s">
        <v>25</v>
      </c>
      <c r="B221" s="318" t="s">
        <v>92</v>
      </c>
      <c r="C221" s="318" t="s">
        <v>26</v>
      </c>
      <c r="D221" s="318" t="s">
        <v>27</v>
      </c>
      <c r="E221" s="320" t="s">
        <v>28</v>
      </c>
      <c r="F221" s="360" t="s">
        <v>168</v>
      </c>
      <c r="G221" s="361"/>
      <c r="H221" s="362"/>
    </row>
    <row r="222" spans="1:8" x14ac:dyDescent="0.25">
      <c r="A222" s="319"/>
      <c r="B222" s="319"/>
      <c r="C222" s="319"/>
      <c r="D222" s="319"/>
      <c r="E222" s="321"/>
      <c r="F222" s="123" t="s">
        <v>169</v>
      </c>
      <c r="G222" s="123" t="s">
        <v>170</v>
      </c>
      <c r="H222" s="178" t="s">
        <v>171</v>
      </c>
    </row>
    <row r="223" spans="1:8" x14ac:dyDescent="0.25">
      <c r="A223" s="28" t="s">
        <v>33</v>
      </c>
      <c r="B223" s="359" t="s">
        <v>173</v>
      </c>
      <c r="C223" s="359"/>
      <c r="D223" s="359"/>
      <c r="E223" s="359"/>
      <c r="F223" s="359"/>
      <c r="G223" s="359"/>
      <c r="H223" s="124">
        <f>H224</f>
        <v>1005.36</v>
      </c>
    </row>
    <row r="224" spans="1:8" x14ac:dyDescent="0.25">
      <c r="A224" s="29" t="s">
        <v>35</v>
      </c>
      <c r="B224" s="111">
        <v>100575</v>
      </c>
      <c r="C224" s="127" t="s">
        <v>174</v>
      </c>
      <c r="D224" s="30" t="s">
        <v>15</v>
      </c>
      <c r="E224" s="126">
        <f>'Memoria de Calculo '!C619</f>
        <v>1416</v>
      </c>
      <c r="F224" s="126">
        <f>'COMPOSIÇÕES UNITÁRIAS CD'!$G$27</f>
        <v>0.56000000000000005</v>
      </c>
      <c r="G224" s="128">
        <f>ROUND(F224*1.2686,2)</f>
        <v>0.71</v>
      </c>
      <c r="H224" s="128">
        <f>ROUND(E224*G224,2)</f>
        <v>1005.36</v>
      </c>
    </row>
    <row r="225" spans="1:8" x14ac:dyDescent="0.25">
      <c r="A225" s="328"/>
      <c r="B225" s="328"/>
      <c r="C225" s="328"/>
      <c r="D225" s="328"/>
      <c r="E225" s="328"/>
      <c r="F225" s="328"/>
      <c r="G225" s="328"/>
      <c r="H225" s="328"/>
    </row>
    <row r="226" spans="1:8" x14ac:dyDescent="0.25">
      <c r="A226" s="28" t="s">
        <v>175</v>
      </c>
      <c r="B226" s="359" t="s">
        <v>176</v>
      </c>
      <c r="C226" s="359"/>
      <c r="D226" s="359"/>
      <c r="E226" s="359"/>
      <c r="F226" s="359"/>
      <c r="G226" s="359"/>
      <c r="H226" s="124">
        <f>SUM(H227:H228)</f>
        <v>122866.31999999999</v>
      </c>
    </row>
    <row r="227" spans="1:8" ht="22.5" x14ac:dyDescent="0.25">
      <c r="A227" s="29" t="s">
        <v>177</v>
      </c>
      <c r="B227" s="111" t="s">
        <v>256</v>
      </c>
      <c r="C227" s="127" t="s">
        <v>257</v>
      </c>
      <c r="D227" s="30" t="s">
        <v>15</v>
      </c>
      <c r="E227" s="126">
        <f>'Memoria de Calculo '!C625</f>
        <v>1416</v>
      </c>
      <c r="F227" s="126">
        <f>'COMPOSIÇÕES UNITÁRIAS CD'!$G$34</f>
        <v>66.599999999999994</v>
      </c>
      <c r="G227" s="128">
        <f>ROUND(F227*1.2686,2)</f>
        <v>84.49</v>
      </c>
      <c r="H227" s="128">
        <f>ROUND(E227*G227,2)</f>
        <v>119637.84</v>
      </c>
    </row>
    <row r="228" spans="1:8" x14ac:dyDescent="0.25">
      <c r="A228" s="29" t="s">
        <v>323</v>
      </c>
      <c r="B228" s="111" t="s">
        <v>261</v>
      </c>
      <c r="C228" s="127" t="s">
        <v>341</v>
      </c>
      <c r="D228" s="30" t="s">
        <v>15</v>
      </c>
      <c r="E228" s="126">
        <f>'Memoria de Calculo '!C630</f>
        <v>1416</v>
      </c>
      <c r="F228" s="126">
        <f>'COMPOSIÇÕES UNITÁRIAS CD'!$G$42</f>
        <v>1.8</v>
      </c>
      <c r="G228" s="128">
        <f>ROUND(F228*1.2686,2)</f>
        <v>2.2799999999999998</v>
      </c>
      <c r="H228" s="128">
        <f>ROUND(E228*G228,2)</f>
        <v>3228.48</v>
      </c>
    </row>
    <row r="229" spans="1:8" x14ac:dyDescent="0.25">
      <c r="A229" s="328"/>
      <c r="B229" s="328"/>
      <c r="C229" s="328"/>
      <c r="D229" s="328"/>
      <c r="E229" s="328"/>
      <c r="F229" s="328"/>
      <c r="G229" s="328"/>
      <c r="H229" s="328"/>
    </row>
    <row r="230" spans="1:8" x14ac:dyDescent="0.25">
      <c r="A230" s="28" t="s">
        <v>178</v>
      </c>
      <c r="B230" s="359" t="s">
        <v>179</v>
      </c>
      <c r="C230" s="359"/>
      <c r="D230" s="359"/>
      <c r="E230" s="359"/>
      <c r="F230" s="359"/>
      <c r="G230" s="359"/>
      <c r="H230" s="124">
        <f>SUM(H231:H232)</f>
        <v>37773.96</v>
      </c>
    </row>
    <row r="231" spans="1:8" ht="33.75" x14ac:dyDescent="0.25">
      <c r="A231" s="29" t="s">
        <v>180</v>
      </c>
      <c r="B231" s="111">
        <v>94273</v>
      </c>
      <c r="C231" s="127" t="s">
        <v>181</v>
      </c>
      <c r="D231" s="30" t="s">
        <v>182</v>
      </c>
      <c r="E231" s="126">
        <f>'Memoria de Calculo '!C637</f>
        <v>484</v>
      </c>
      <c r="F231" s="126">
        <f>'COMPOSIÇÕES UNITÁRIAS CD'!$G$47</f>
        <v>40.6</v>
      </c>
      <c r="G231" s="128">
        <f t="shared" ref="G231:G232" si="13">ROUND(F231*1.2686,2)</f>
        <v>51.51</v>
      </c>
      <c r="H231" s="128">
        <f>ROUND(E231*G231,2)</f>
        <v>24930.84</v>
      </c>
    </row>
    <row r="232" spans="1:8" ht="22.5" x14ac:dyDescent="0.25">
      <c r="A232" s="29" t="s">
        <v>183</v>
      </c>
      <c r="B232" s="111" t="s">
        <v>273</v>
      </c>
      <c r="C232" s="127" t="s">
        <v>262</v>
      </c>
      <c r="D232" s="30" t="s">
        <v>182</v>
      </c>
      <c r="E232" s="126">
        <f>'Memoria de Calculo '!C642</f>
        <v>472</v>
      </c>
      <c r="F232" s="126">
        <f>'COMPOSIÇÕES UNITÁRIAS CD'!$G$55</f>
        <v>21.45</v>
      </c>
      <c r="G232" s="128">
        <f t="shared" si="13"/>
        <v>27.21</v>
      </c>
      <c r="H232" s="128">
        <f>ROUND(E232*G232,2)</f>
        <v>12843.12</v>
      </c>
    </row>
    <row r="233" spans="1:8" x14ac:dyDescent="0.25">
      <c r="A233" s="328"/>
      <c r="B233" s="328"/>
      <c r="C233" s="328"/>
      <c r="D233" s="328"/>
      <c r="E233" s="328"/>
      <c r="F233" s="328"/>
      <c r="G233" s="328"/>
      <c r="H233" s="328"/>
    </row>
    <row r="234" spans="1:8" x14ac:dyDescent="0.25">
      <c r="A234" s="28" t="s">
        <v>229</v>
      </c>
      <c r="B234" s="359" t="s">
        <v>227</v>
      </c>
      <c r="C234" s="359"/>
      <c r="D234" s="359"/>
      <c r="E234" s="359"/>
      <c r="F234" s="359"/>
      <c r="G234" s="359"/>
      <c r="H234" s="124">
        <f>SUM(H235:H235)</f>
        <v>7301.65</v>
      </c>
    </row>
    <row r="235" spans="1:8" ht="33.75" x14ac:dyDescent="0.25">
      <c r="A235" s="29" t="s">
        <v>230</v>
      </c>
      <c r="B235" s="111" t="s">
        <v>367</v>
      </c>
      <c r="C235" s="125" t="s">
        <v>373</v>
      </c>
      <c r="D235" s="30" t="s">
        <v>228</v>
      </c>
      <c r="E235" s="126">
        <f>'Memoria de Calculo '!C651</f>
        <v>3596.87</v>
      </c>
      <c r="F235" s="126">
        <f>'COMPOSIÇÕES UNITÁRIAS CD'!$G$64</f>
        <v>1.6</v>
      </c>
      <c r="G235" s="128">
        <f>ROUND(F235*1.2686,2)</f>
        <v>2.0299999999999998</v>
      </c>
      <c r="H235" s="128">
        <f>ROUND(E235*G235,2)</f>
        <v>7301.65</v>
      </c>
    </row>
    <row r="236" spans="1:8" x14ac:dyDescent="0.25">
      <c r="A236" s="328"/>
      <c r="B236" s="328"/>
      <c r="C236" s="328"/>
      <c r="D236" s="328"/>
      <c r="E236" s="328"/>
      <c r="F236" s="328"/>
      <c r="G236" s="328"/>
      <c r="H236" s="328"/>
    </row>
    <row r="237" spans="1:8" x14ac:dyDescent="0.25">
      <c r="A237" s="28" t="s">
        <v>258</v>
      </c>
      <c r="B237" s="359" t="s">
        <v>259</v>
      </c>
      <c r="C237" s="359"/>
      <c r="D237" s="359"/>
      <c r="E237" s="359"/>
      <c r="F237" s="359"/>
      <c r="G237" s="359"/>
      <c r="H237" s="124">
        <f>SUM(H238:H238)</f>
        <v>470.24</v>
      </c>
    </row>
    <row r="238" spans="1:8" ht="22.5" x14ac:dyDescent="0.25">
      <c r="A238" s="29" t="s">
        <v>260</v>
      </c>
      <c r="B238" s="111" t="s">
        <v>340</v>
      </c>
      <c r="C238" s="127" t="s">
        <v>331</v>
      </c>
      <c r="D238" s="30" t="s">
        <v>275</v>
      </c>
      <c r="E238" s="126">
        <f>'Memoria de Calculo '!C656</f>
        <v>1</v>
      </c>
      <c r="F238" s="126">
        <f>'COMPOSIÇÕES UNITÁRIAS CD'!$G$69</f>
        <v>370.68</v>
      </c>
      <c r="G238" s="128">
        <f>ROUND(F238*1.2686,2)</f>
        <v>470.24</v>
      </c>
      <c r="H238" s="128">
        <f>ROUND(E238*G238,2)</f>
        <v>470.24</v>
      </c>
    </row>
    <row r="239" spans="1:8" x14ac:dyDescent="0.25">
      <c r="A239" s="328"/>
      <c r="B239" s="328"/>
      <c r="C239" s="328"/>
      <c r="D239" s="328"/>
      <c r="E239" s="328"/>
      <c r="F239" s="328"/>
      <c r="G239" s="328"/>
      <c r="H239" s="328"/>
    </row>
    <row r="240" spans="1:8" x14ac:dyDescent="0.25">
      <c r="A240" s="358" t="s">
        <v>226</v>
      </c>
      <c r="B240" s="358"/>
      <c r="C240" s="358"/>
      <c r="D240" s="358"/>
      <c r="E240" s="358"/>
      <c r="F240" s="358"/>
      <c r="G240" s="358"/>
      <c r="H240" s="186">
        <f>SUM(H237,H234,H230,H226,H223)</f>
        <v>169417.52999999997</v>
      </c>
    </row>
    <row r="242" spans="1:8" x14ac:dyDescent="0.25">
      <c r="A242" s="358" t="s">
        <v>353</v>
      </c>
      <c r="B242" s="358"/>
      <c r="C242" s="358"/>
      <c r="D242" s="358"/>
      <c r="E242" s="358"/>
      <c r="F242" s="358"/>
      <c r="G242" s="358"/>
      <c r="H242" s="186">
        <f>SUM(H240,H217,H194,H170,H147,H124,H101,H78,H55,H32,H10)</f>
        <v>1472970.4899999998</v>
      </c>
    </row>
  </sheetData>
  <mergeCells count="179">
    <mergeCell ref="A8:A9"/>
    <mergeCell ref="B8:B9"/>
    <mergeCell ref="C8:C9"/>
    <mergeCell ref="D8:D9"/>
    <mergeCell ref="E8:E9"/>
    <mergeCell ref="F8:H8"/>
    <mergeCell ref="A1:H2"/>
    <mergeCell ref="A3:E3"/>
    <mergeCell ref="F3:F4"/>
    <mergeCell ref="G3:G4"/>
    <mergeCell ref="H3:H4"/>
    <mergeCell ref="D4:E4"/>
    <mergeCell ref="B22:G22"/>
    <mergeCell ref="A25:H25"/>
    <mergeCell ref="B26:G26"/>
    <mergeCell ref="A28:H28"/>
    <mergeCell ref="B29:G29"/>
    <mergeCell ref="A31:H31"/>
    <mergeCell ref="B10:G10"/>
    <mergeCell ref="A14:H14"/>
    <mergeCell ref="B15:G15"/>
    <mergeCell ref="A17:H17"/>
    <mergeCell ref="B18:G18"/>
    <mergeCell ref="A21:H21"/>
    <mergeCell ref="B38:G38"/>
    <mergeCell ref="A40:H40"/>
    <mergeCell ref="B41:G41"/>
    <mergeCell ref="A44:H44"/>
    <mergeCell ref="B45:G45"/>
    <mergeCell ref="A48:H48"/>
    <mergeCell ref="A32:G32"/>
    <mergeCell ref="A36:A37"/>
    <mergeCell ref="B36:B37"/>
    <mergeCell ref="C36:C37"/>
    <mergeCell ref="D36:D37"/>
    <mergeCell ref="E36:E37"/>
    <mergeCell ref="F36:H36"/>
    <mergeCell ref="B49:G49"/>
    <mergeCell ref="A51:H51"/>
    <mergeCell ref="B52:G52"/>
    <mergeCell ref="A54:H54"/>
    <mergeCell ref="A55:G55"/>
    <mergeCell ref="A59:A60"/>
    <mergeCell ref="B59:B60"/>
    <mergeCell ref="C59:C60"/>
    <mergeCell ref="D59:D60"/>
    <mergeCell ref="E59:E60"/>
    <mergeCell ref="A71:H71"/>
    <mergeCell ref="B72:G72"/>
    <mergeCell ref="A74:H74"/>
    <mergeCell ref="B75:G75"/>
    <mergeCell ref="A77:H77"/>
    <mergeCell ref="A78:G78"/>
    <mergeCell ref="F59:H59"/>
    <mergeCell ref="B61:G61"/>
    <mergeCell ref="A63:H63"/>
    <mergeCell ref="B64:G64"/>
    <mergeCell ref="A67:H67"/>
    <mergeCell ref="B68:G68"/>
    <mergeCell ref="B84:G84"/>
    <mergeCell ref="A86:H86"/>
    <mergeCell ref="B87:G87"/>
    <mergeCell ref="A90:H90"/>
    <mergeCell ref="B91:G91"/>
    <mergeCell ref="A94:H94"/>
    <mergeCell ref="A82:A83"/>
    <mergeCell ref="B82:B83"/>
    <mergeCell ref="C82:C83"/>
    <mergeCell ref="D82:D83"/>
    <mergeCell ref="E82:E83"/>
    <mergeCell ref="F82:H82"/>
    <mergeCell ref="B95:G95"/>
    <mergeCell ref="A97:H97"/>
    <mergeCell ref="B98:G98"/>
    <mergeCell ref="A100:H100"/>
    <mergeCell ref="A101:G101"/>
    <mergeCell ref="A105:A106"/>
    <mergeCell ref="B105:B106"/>
    <mergeCell ref="C105:C106"/>
    <mergeCell ref="D105:D106"/>
    <mergeCell ref="E105:E106"/>
    <mergeCell ref="A117:H117"/>
    <mergeCell ref="B118:G118"/>
    <mergeCell ref="A120:H120"/>
    <mergeCell ref="B121:G121"/>
    <mergeCell ref="A123:H123"/>
    <mergeCell ref="A124:G124"/>
    <mergeCell ref="F105:H105"/>
    <mergeCell ref="B107:G107"/>
    <mergeCell ref="A109:H109"/>
    <mergeCell ref="B110:G110"/>
    <mergeCell ref="A113:H113"/>
    <mergeCell ref="B114:G114"/>
    <mergeCell ref="B130:G130"/>
    <mergeCell ref="A132:H132"/>
    <mergeCell ref="B133:G133"/>
    <mergeCell ref="A136:H136"/>
    <mergeCell ref="B137:G137"/>
    <mergeCell ref="A140:H140"/>
    <mergeCell ref="A128:A129"/>
    <mergeCell ref="B128:B129"/>
    <mergeCell ref="C128:C129"/>
    <mergeCell ref="D128:D129"/>
    <mergeCell ref="E128:E129"/>
    <mergeCell ref="F128:H128"/>
    <mergeCell ref="B141:G141"/>
    <mergeCell ref="A143:H143"/>
    <mergeCell ref="B144:G144"/>
    <mergeCell ref="A146:H146"/>
    <mergeCell ref="A147:G147"/>
    <mergeCell ref="A151:A152"/>
    <mergeCell ref="B151:B152"/>
    <mergeCell ref="C151:C152"/>
    <mergeCell ref="D151:D152"/>
    <mergeCell ref="E151:E152"/>
    <mergeCell ref="A163:H163"/>
    <mergeCell ref="B164:G164"/>
    <mergeCell ref="A166:H166"/>
    <mergeCell ref="B167:G167"/>
    <mergeCell ref="A169:H169"/>
    <mergeCell ref="A170:G170"/>
    <mergeCell ref="F151:H151"/>
    <mergeCell ref="B153:G153"/>
    <mergeCell ref="A155:H155"/>
    <mergeCell ref="B156:G156"/>
    <mergeCell ref="A159:H159"/>
    <mergeCell ref="B160:G160"/>
    <mergeCell ref="B177:G177"/>
    <mergeCell ref="A179:H179"/>
    <mergeCell ref="B180:G180"/>
    <mergeCell ref="A183:H183"/>
    <mergeCell ref="B184:G184"/>
    <mergeCell ref="A187:H187"/>
    <mergeCell ref="A175:A176"/>
    <mergeCell ref="B175:B176"/>
    <mergeCell ref="C175:C176"/>
    <mergeCell ref="D175:D176"/>
    <mergeCell ref="E175:E176"/>
    <mergeCell ref="F175:H175"/>
    <mergeCell ref="F198:H198"/>
    <mergeCell ref="B200:G200"/>
    <mergeCell ref="A202:H202"/>
    <mergeCell ref="B203:G203"/>
    <mergeCell ref="A206:H206"/>
    <mergeCell ref="B207:G207"/>
    <mergeCell ref="B188:G188"/>
    <mergeCell ref="A190:H190"/>
    <mergeCell ref="B191:G191"/>
    <mergeCell ref="A193:H193"/>
    <mergeCell ref="A194:G194"/>
    <mergeCell ref="A198:A199"/>
    <mergeCell ref="B198:B199"/>
    <mergeCell ref="C198:C199"/>
    <mergeCell ref="D198:D199"/>
    <mergeCell ref="E198:E199"/>
    <mergeCell ref="A221:A222"/>
    <mergeCell ref="B221:B222"/>
    <mergeCell ref="C221:C222"/>
    <mergeCell ref="D221:D222"/>
    <mergeCell ref="E221:E222"/>
    <mergeCell ref="F221:H221"/>
    <mergeCell ref="A210:H210"/>
    <mergeCell ref="B211:G211"/>
    <mergeCell ref="A213:H213"/>
    <mergeCell ref="B214:G214"/>
    <mergeCell ref="A216:H216"/>
    <mergeCell ref="A217:G217"/>
    <mergeCell ref="B234:G234"/>
    <mergeCell ref="A236:H236"/>
    <mergeCell ref="B237:G237"/>
    <mergeCell ref="A239:H239"/>
    <mergeCell ref="A240:G240"/>
    <mergeCell ref="A242:G242"/>
    <mergeCell ref="B223:G223"/>
    <mergeCell ref="A225:H225"/>
    <mergeCell ref="B226:G226"/>
    <mergeCell ref="A229:H229"/>
    <mergeCell ref="B230:G230"/>
    <mergeCell ref="A233:H233"/>
  </mergeCells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355D-554E-435C-9B5D-556FD03266EA}">
  <sheetPr>
    <tabColor theme="0" tint="-0.14999847407452621"/>
    <pageSetUpPr fitToPage="1"/>
  </sheetPr>
  <dimension ref="A1:H81"/>
  <sheetViews>
    <sheetView tabSelected="1" workbookViewId="0">
      <selection activeCell="F13" sqref="F13"/>
    </sheetView>
  </sheetViews>
  <sheetFormatPr defaultRowHeight="15" x14ac:dyDescent="0.25"/>
  <cols>
    <col min="1" max="1" width="13.140625" style="23" customWidth="1"/>
    <col min="2" max="2" width="6.85546875" style="23" bestFit="1" customWidth="1"/>
    <col min="3" max="3" width="46.140625" customWidth="1"/>
    <col min="4" max="4" width="12" bestFit="1" customWidth="1"/>
    <col min="5" max="5" width="10" bestFit="1" customWidth="1"/>
    <col min="6" max="6" width="18.85546875" customWidth="1"/>
    <col min="7" max="8" width="17.28515625" bestFit="1" customWidth="1"/>
    <col min="9" max="9" width="0" hidden="1" customWidth="1"/>
  </cols>
  <sheetData>
    <row r="1" spans="1:8" x14ac:dyDescent="0.25">
      <c r="A1" s="372" t="s">
        <v>192</v>
      </c>
      <c r="B1" s="373"/>
      <c r="C1" s="373"/>
      <c r="D1" s="373"/>
      <c r="E1" s="373"/>
      <c r="F1" s="373"/>
      <c r="G1" s="374"/>
    </row>
    <row r="2" spans="1:8" x14ac:dyDescent="0.25">
      <c r="A2" s="375"/>
      <c r="B2" s="376"/>
      <c r="C2" s="376"/>
      <c r="D2" s="376"/>
      <c r="E2" s="376"/>
      <c r="F2" s="376"/>
      <c r="G2" s="377"/>
    </row>
    <row r="3" spans="1:8" ht="22.5" customHeight="1" x14ac:dyDescent="0.25">
      <c r="A3" s="415" t="s">
        <v>425</v>
      </c>
      <c r="B3" s="416"/>
      <c r="C3" s="416"/>
      <c r="D3" s="118" t="s">
        <v>193</v>
      </c>
      <c r="E3" s="274">
        <v>0.26860000000000001</v>
      </c>
      <c r="F3" s="363" t="s">
        <v>433</v>
      </c>
      <c r="G3" s="366" t="str">
        <f>'RESUMO CD'!F2</f>
        <v>HORISTA: 90,66%
MENSALISTA: 52,90%</v>
      </c>
    </row>
    <row r="4" spans="1:8" ht="25.5" customHeight="1" x14ac:dyDescent="0.25">
      <c r="A4" s="140" t="s">
        <v>424</v>
      </c>
      <c r="B4" s="141"/>
      <c r="C4" s="141"/>
      <c r="D4" s="380" t="s">
        <v>10</v>
      </c>
      <c r="E4" s="380"/>
      <c r="F4" s="378"/>
      <c r="G4" s="379"/>
    </row>
    <row r="6" spans="1:8" x14ac:dyDescent="0.25">
      <c r="A6" s="261" t="s">
        <v>194</v>
      </c>
      <c r="B6" s="263" t="s">
        <v>240</v>
      </c>
      <c r="C6" s="263" t="s">
        <v>195</v>
      </c>
      <c r="D6" s="262" t="s">
        <v>241</v>
      </c>
      <c r="E6" s="261" t="s">
        <v>242</v>
      </c>
      <c r="F6" s="261" t="s">
        <v>243</v>
      </c>
      <c r="G6" s="261" t="s">
        <v>118</v>
      </c>
    </row>
    <row r="7" spans="1:8" s="142" customFormat="1" ht="22.5" x14ac:dyDescent="0.25">
      <c r="A7" s="264" t="s">
        <v>263</v>
      </c>
      <c r="B7" s="265" t="s">
        <v>196</v>
      </c>
      <c r="C7" s="265" t="s">
        <v>276</v>
      </c>
      <c r="D7" s="266" t="s">
        <v>15</v>
      </c>
      <c r="E7" s="267">
        <v>1</v>
      </c>
      <c r="F7" s="268">
        <v>460.32</v>
      </c>
      <c r="G7" s="268">
        <v>460.32</v>
      </c>
      <c r="H7"/>
    </row>
    <row r="8" spans="1:8" x14ac:dyDescent="0.25">
      <c r="A8" s="182" t="s">
        <v>264</v>
      </c>
      <c r="B8" s="183" t="s">
        <v>196</v>
      </c>
      <c r="C8" s="183" t="s">
        <v>277</v>
      </c>
      <c r="D8" s="184" t="s">
        <v>15</v>
      </c>
      <c r="E8" s="185">
        <v>0.5</v>
      </c>
      <c r="F8" s="189">
        <v>23.82</v>
      </c>
      <c r="G8" s="189">
        <v>11.91</v>
      </c>
    </row>
    <row r="9" spans="1:8" x14ac:dyDescent="0.25">
      <c r="A9" s="182" t="s">
        <v>197</v>
      </c>
      <c r="B9" s="183" t="s">
        <v>196</v>
      </c>
      <c r="C9" s="183" t="s">
        <v>278</v>
      </c>
      <c r="D9" s="184" t="s">
        <v>198</v>
      </c>
      <c r="E9" s="185">
        <v>0.37290000000000001</v>
      </c>
      <c r="F9" s="189">
        <v>24.77</v>
      </c>
      <c r="G9" s="189">
        <v>9.23</v>
      </c>
    </row>
    <row r="10" spans="1:8" x14ac:dyDescent="0.25">
      <c r="A10" s="182" t="s">
        <v>199</v>
      </c>
      <c r="B10" s="183" t="s">
        <v>196</v>
      </c>
      <c r="C10" s="183" t="s">
        <v>207</v>
      </c>
      <c r="D10" s="184" t="s">
        <v>198</v>
      </c>
      <c r="E10" s="185">
        <v>1.1186</v>
      </c>
      <c r="F10" s="189">
        <v>20.100000000000001</v>
      </c>
      <c r="G10" s="189">
        <v>22.48</v>
      </c>
    </row>
    <row r="11" spans="1:8" ht="22.5" x14ac:dyDescent="0.25">
      <c r="A11" s="182" t="s">
        <v>265</v>
      </c>
      <c r="B11" s="183" t="s">
        <v>196</v>
      </c>
      <c r="C11" s="183" t="s">
        <v>279</v>
      </c>
      <c r="D11" s="184" t="s">
        <v>201</v>
      </c>
      <c r="E11" s="185">
        <v>3.2082999999999999</v>
      </c>
      <c r="F11" s="189">
        <v>4.99</v>
      </c>
      <c r="G11" s="189">
        <v>16</v>
      </c>
    </row>
    <row r="12" spans="1:8" ht="22.5" x14ac:dyDescent="0.25">
      <c r="A12" s="182" t="s">
        <v>202</v>
      </c>
      <c r="B12" s="183" t="s">
        <v>196</v>
      </c>
      <c r="C12" s="183" t="s">
        <v>280</v>
      </c>
      <c r="D12" s="184" t="s">
        <v>15</v>
      </c>
      <c r="E12" s="185">
        <v>1</v>
      </c>
      <c r="F12" s="189">
        <v>400</v>
      </c>
      <c r="G12" s="189">
        <v>400</v>
      </c>
    </row>
    <row r="13" spans="1:8" x14ac:dyDescent="0.25">
      <c r="A13" s="182" t="s">
        <v>266</v>
      </c>
      <c r="B13" s="183" t="s">
        <v>196</v>
      </c>
      <c r="C13" s="183" t="s">
        <v>281</v>
      </c>
      <c r="D13" s="184" t="s">
        <v>203</v>
      </c>
      <c r="E13" s="185">
        <v>1.1299999999999999E-2</v>
      </c>
      <c r="F13" s="189">
        <v>38.700000000000003</v>
      </c>
      <c r="G13" s="189">
        <v>0.43</v>
      </c>
    </row>
    <row r="14" spans="1:8" x14ac:dyDescent="0.25">
      <c r="A14" s="182" t="s">
        <v>267</v>
      </c>
      <c r="B14" s="183" t="s">
        <v>196</v>
      </c>
      <c r="C14" s="183" t="s">
        <v>282</v>
      </c>
      <c r="D14" s="184" t="s">
        <v>203</v>
      </c>
      <c r="E14" s="185">
        <v>1.32E-2</v>
      </c>
      <c r="F14" s="189">
        <v>20.74</v>
      </c>
      <c r="G14" s="189">
        <v>0.27</v>
      </c>
    </row>
    <row r="16" spans="1:8" x14ac:dyDescent="0.25">
      <c r="A16" s="261" t="s">
        <v>194</v>
      </c>
      <c r="B16" s="263" t="s">
        <v>240</v>
      </c>
      <c r="C16" s="263" t="s">
        <v>195</v>
      </c>
      <c r="D16" s="262" t="s">
        <v>241</v>
      </c>
      <c r="E16" s="261" t="s">
        <v>242</v>
      </c>
      <c r="F16" s="261" t="s">
        <v>243</v>
      </c>
      <c r="G16" s="261" t="s">
        <v>118</v>
      </c>
    </row>
    <row r="17" spans="1:8" s="142" customFormat="1" x14ac:dyDescent="0.25">
      <c r="A17" s="264" t="s">
        <v>374</v>
      </c>
      <c r="B17" s="265" t="s">
        <v>324</v>
      </c>
      <c r="C17" s="265" t="s">
        <v>39</v>
      </c>
      <c r="D17" s="266" t="s">
        <v>40</v>
      </c>
      <c r="E17" s="267">
        <v>1</v>
      </c>
      <c r="F17" s="268">
        <v>5169.1499999999996</v>
      </c>
      <c r="G17" s="268">
        <v>5169.1499999999996</v>
      </c>
      <c r="H17"/>
    </row>
    <row r="18" spans="1:8" x14ac:dyDescent="0.25">
      <c r="A18" s="182" t="s">
        <v>355</v>
      </c>
      <c r="B18" s="183" t="s">
        <v>196</v>
      </c>
      <c r="C18" s="183" t="s">
        <v>205</v>
      </c>
      <c r="D18" s="184" t="s">
        <v>198</v>
      </c>
      <c r="E18" s="185">
        <v>35</v>
      </c>
      <c r="F18" s="189">
        <v>115.76</v>
      </c>
      <c r="G18" s="189">
        <v>4051.6</v>
      </c>
    </row>
    <row r="19" spans="1:8" x14ac:dyDescent="0.25">
      <c r="A19" s="182" t="s">
        <v>356</v>
      </c>
      <c r="B19" s="183" t="s">
        <v>196</v>
      </c>
      <c r="C19" s="183" t="s">
        <v>206</v>
      </c>
      <c r="D19" s="184" t="s">
        <v>198</v>
      </c>
      <c r="E19" s="185">
        <v>35</v>
      </c>
      <c r="F19" s="189">
        <v>31.93</v>
      </c>
      <c r="G19" s="189">
        <v>1117.55</v>
      </c>
    </row>
    <row r="21" spans="1:8" x14ac:dyDescent="0.25">
      <c r="A21" s="261" t="s">
        <v>194</v>
      </c>
      <c r="B21" s="263" t="s">
        <v>240</v>
      </c>
      <c r="C21" s="263" t="s">
        <v>195</v>
      </c>
      <c r="D21" s="262" t="s">
        <v>241</v>
      </c>
      <c r="E21" s="261" t="s">
        <v>242</v>
      </c>
      <c r="F21" s="261" t="s">
        <v>243</v>
      </c>
      <c r="G21" s="261" t="s">
        <v>118</v>
      </c>
    </row>
    <row r="22" spans="1:8" s="142" customFormat="1" x14ac:dyDescent="0.25">
      <c r="A22" s="264" t="s">
        <v>357</v>
      </c>
      <c r="B22" s="265" t="s">
        <v>196</v>
      </c>
      <c r="C22" s="265" t="s">
        <v>289</v>
      </c>
      <c r="D22" s="266" t="s">
        <v>15</v>
      </c>
      <c r="E22" s="267">
        <v>1</v>
      </c>
      <c r="F22" s="268">
        <v>4.12</v>
      </c>
      <c r="G22" s="268">
        <v>4.12</v>
      </c>
      <c r="H22"/>
    </row>
    <row r="23" spans="1:8" x14ac:dyDescent="0.25">
      <c r="A23" s="182" t="s">
        <v>199</v>
      </c>
      <c r="B23" s="183" t="s">
        <v>196</v>
      </c>
      <c r="C23" s="183" t="s">
        <v>207</v>
      </c>
      <c r="D23" s="184" t="s">
        <v>198</v>
      </c>
      <c r="E23" s="185">
        <v>0.14000000000000001</v>
      </c>
      <c r="F23" s="189">
        <v>20.100000000000001</v>
      </c>
      <c r="G23" s="189">
        <v>2.81</v>
      </c>
    </row>
    <row r="24" spans="1:8" ht="22.5" x14ac:dyDescent="0.25">
      <c r="A24" s="182" t="s">
        <v>358</v>
      </c>
      <c r="B24" s="183" t="s">
        <v>196</v>
      </c>
      <c r="C24" s="183" t="s">
        <v>368</v>
      </c>
      <c r="D24" s="184" t="s">
        <v>359</v>
      </c>
      <c r="E24" s="185">
        <v>0.05</v>
      </c>
      <c r="F24" s="189">
        <v>26.24</v>
      </c>
      <c r="G24" s="189">
        <v>1.31</v>
      </c>
    </row>
    <row r="26" spans="1:8" x14ac:dyDescent="0.25">
      <c r="A26" s="261" t="s">
        <v>194</v>
      </c>
      <c r="B26" s="263" t="s">
        <v>240</v>
      </c>
      <c r="C26" s="263" t="s">
        <v>195</v>
      </c>
      <c r="D26" s="262" t="s">
        <v>241</v>
      </c>
      <c r="E26" s="261" t="s">
        <v>242</v>
      </c>
      <c r="F26" s="261" t="s">
        <v>243</v>
      </c>
      <c r="G26" s="261" t="s">
        <v>118</v>
      </c>
    </row>
    <row r="27" spans="1:8" s="142" customFormat="1" ht="22.5" x14ac:dyDescent="0.25">
      <c r="A27" s="264" t="s">
        <v>268</v>
      </c>
      <c r="B27" s="265" t="s">
        <v>196</v>
      </c>
      <c r="C27" s="265" t="s">
        <v>283</v>
      </c>
      <c r="D27" s="266" t="s">
        <v>15</v>
      </c>
      <c r="E27" s="267">
        <v>1</v>
      </c>
      <c r="F27" s="268">
        <v>0.56000000000000005</v>
      </c>
      <c r="G27" s="268">
        <v>0.56000000000000005</v>
      </c>
      <c r="H27"/>
    </row>
    <row r="28" spans="1:8" ht="33.75" x14ac:dyDescent="0.25">
      <c r="A28" s="182" t="s">
        <v>269</v>
      </c>
      <c r="B28" s="183" t="s">
        <v>196</v>
      </c>
      <c r="C28" s="183" t="s">
        <v>284</v>
      </c>
      <c r="D28" s="184" t="s">
        <v>246</v>
      </c>
      <c r="E28" s="185">
        <v>3.0249999999999998E-4</v>
      </c>
      <c r="F28" s="189">
        <v>261.86</v>
      </c>
      <c r="G28" s="189">
        <v>7.0000000000000007E-2</v>
      </c>
    </row>
    <row r="29" spans="1:8" ht="33.75" x14ac:dyDescent="0.25">
      <c r="A29" s="182" t="s">
        <v>270</v>
      </c>
      <c r="B29" s="183" t="s">
        <v>196</v>
      </c>
      <c r="C29" s="183" t="s">
        <v>285</v>
      </c>
      <c r="D29" s="184" t="s">
        <v>248</v>
      </c>
      <c r="E29" s="185">
        <v>7.3180000000000001E-4</v>
      </c>
      <c r="F29" s="189">
        <v>105.07</v>
      </c>
      <c r="G29" s="189">
        <v>7.0000000000000007E-2</v>
      </c>
    </row>
    <row r="30" spans="1:8" x14ac:dyDescent="0.25">
      <c r="A30" s="182" t="s">
        <v>199</v>
      </c>
      <c r="B30" s="183" t="s">
        <v>196</v>
      </c>
      <c r="C30" s="183" t="s">
        <v>207</v>
      </c>
      <c r="D30" s="184" t="s">
        <v>198</v>
      </c>
      <c r="E30" s="185">
        <v>1.0342999999999999E-3</v>
      </c>
      <c r="F30" s="189">
        <v>20.100000000000001</v>
      </c>
      <c r="G30" s="189">
        <v>0.02</v>
      </c>
    </row>
    <row r="31" spans="1:8" ht="33.75" x14ac:dyDescent="0.25">
      <c r="A31" s="182" t="s">
        <v>271</v>
      </c>
      <c r="B31" s="183" t="s">
        <v>196</v>
      </c>
      <c r="C31" s="183" t="s">
        <v>286</v>
      </c>
      <c r="D31" s="184" t="s">
        <v>248</v>
      </c>
      <c r="E31" s="185">
        <v>6.0956999999999999E-3</v>
      </c>
      <c r="F31" s="189">
        <v>66.349999999999994</v>
      </c>
      <c r="G31" s="189">
        <v>0.4</v>
      </c>
    </row>
    <row r="33" spans="1:8" x14ac:dyDescent="0.25">
      <c r="A33" s="261" t="s">
        <v>194</v>
      </c>
      <c r="B33" s="263" t="s">
        <v>240</v>
      </c>
      <c r="C33" s="263" t="s">
        <v>195</v>
      </c>
      <c r="D33" s="262" t="s">
        <v>241</v>
      </c>
      <c r="E33" s="261" t="s">
        <v>242</v>
      </c>
      <c r="F33" s="261" t="s">
        <v>243</v>
      </c>
      <c r="G33" s="261" t="s">
        <v>118</v>
      </c>
    </row>
    <row r="34" spans="1:8" s="142" customFormat="1" x14ac:dyDescent="0.25">
      <c r="A34" s="264" t="s">
        <v>383</v>
      </c>
      <c r="B34" s="265" t="s">
        <v>324</v>
      </c>
      <c r="C34" s="265" t="s">
        <v>369</v>
      </c>
      <c r="D34" s="266" t="s">
        <v>15</v>
      </c>
      <c r="E34" s="267">
        <v>1</v>
      </c>
      <c r="F34" s="268">
        <v>66.599999999999994</v>
      </c>
      <c r="G34" s="268">
        <v>66.599999999999994</v>
      </c>
      <c r="H34"/>
    </row>
    <row r="35" spans="1:8" x14ac:dyDescent="0.25">
      <c r="A35" s="182" t="s">
        <v>360</v>
      </c>
      <c r="B35" s="183" t="s">
        <v>196</v>
      </c>
      <c r="C35" s="183" t="s">
        <v>208</v>
      </c>
      <c r="D35" s="184" t="s">
        <v>198</v>
      </c>
      <c r="E35" s="185">
        <v>0.40210000000000001</v>
      </c>
      <c r="F35" s="189">
        <v>24.99</v>
      </c>
      <c r="G35" s="189">
        <v>10.039999999999999</v>
      </c>
    </row>
    <row r="36" spans="1:8" x14ac:dyDescent="0.25">
      <c r="A36" s="182" t="s">
        <v>199</v>
      </c>
      <c r="B36" s="183" t="s">
        <v>196</v>
      </c>
      <c r="C36" s="183" t="s">
        <v>207</v>
      </c>
      <c r="D36" s="184" t="s">
        <v>198</v>
      </c>
      <c r="E36" s="185">
        <v>0.40210000000000001</v>
      </c>
      <c r="F36" s="189">
        <v>20.100000000000001</v>
      </c>
      <c r="G36" s="189">
        <v>8.08</v>
      </c>
    </row>
    <row r="37" spans="1:8" ht="22.5" x14ac:dyDescent="0.25">
      <c r="A37" s="182" t="s">
        <v>361</v>
      </c>
      <c r="B37" s="183" t="s">
        <v>196</v>
      </c>
      <c r="C37" s="183" t="s">
        <v>287</v>
      </c>
      <c r="D37" s="184" t="s">
        <v>200</v>
      </c>
      <c r="E37" s="185">
        <v>2.0400000000000001E-2</v>
      </c>
      <c r="F37" s="189">
        <v>673.36</v>
      </c>
      <c r="G37" s="189">
        <v>13.73</v>
      </c>
    </row>
    <row r="38" spans="1:8" ht="22.5" x14ac:dyDescent="0.25">
      <c r="A38" s="182" t="s">
        <v>362</v>
      </c>
      <c r="B38" s="183" t="s">
        <v>324</v>
      </c>
      <c r="C38" s="183" t="s">
        <v>370</v>
      </c>
      <c r="D38" s="184" t="s">
        <v>249</v>
      </c>
      <c r="E38" s="185">
        <v>4.2000000000000003E-2</v>
      </c>
      <c r="F38" s="189">
        <v>566.24</v>
      </c>
      <c r="G38" s="189">
        <v>23.78</v>
      </c>
    </row>
    <row r="39" spans="1:8" ht="22.5" x14ac:dyDescent="0.25">
      <c r="A39" s="182" t="s">
        <v>364</v>
      </c>
      <c r="B39" s="183" t="s">
        <v>196</v>
      </c>
      <c r="C39" s="183" t="s">
        <v>209</v>
      </c>
      <c r="D39" s="184" t="s">
        <v>200</v>
      </c>
      <c r="E39" s="185">
        <v>0.114</v>
      </c>
      <c r="F39" s="189">
        <v>96.24</v>
      </c>
      <c r="G39" s="189">
        <v>10.97</v>
      </c>
    </row>
    <row r="41" spans="1:8" x14ac:dyDescent="0.25">
      <c r="A41" s="261" t="s">
        <v>194</v>
      </c>
      <c r="B41" s="263" t="s">
        <v>240</v>
      </c>
      <c r="C41" s="263" t="s">
        <v>195</v>
      </c>
      <c r="D41" s="262" t="s">
        <v>241</v>
      </c>
      <c r="E41" s="261" t="s">
        <v>242</v>
      </c>
      <c r="F41" s="261" t="s">
        <v>243</v>
      </c>
      <c r="G41" s="261" t="s">
        <v>118</v>
      </c>
    </row>
    <row r="42" spans="1:8" s="142" customFormat="1" x14ac:dyDescent="0.25">
      <c r="A42" s="264" t="s">
        <v>384</v>
      </c>
      <c r="B42" s="265" t="s">
        <v>324</v>
      </c>
      <c r="C42" s="265" t="s">
        <v>371</v>
      </c>
      <c r="D42" s="266" t="s">
        <v>15</v>
      </c>
      <c r="E42" s="267">
        <v>1</v>
      </c>
      <c r="F42" s="268">
        <v>1.8</v>
      </c>
      <c r="G42" s="268">
        <v>1.8</v>
      </c>
      <c r="H42"/>
    </row>
    <row r="43" spans="1:8" x14ac:dyDescent="0.25">
      <c r="A43" s="182" t="s">
        <v>199</v>
      </c>
      <c r="B43" s="183" t="s">
        <v>196</v>
      </c>
      <c r="C43" s="183" t="s">
        <v>207</v>
      </c>
      <c r="D43" s="184" t="s">
        <v>198</v>
      </c>
      <c r="E43" s="185">
        <v>2E-3</v>
      </c>
      <c r="F43" s="189">
        <v>20.100000000000001</v>
      </c>
      <c r="G43" s="189">
        <v>0.04</v>
      </c>
    </row>
    <row r="44" spans="1:8" ht="45" x14ac:dyDescent="0.25">
      <c r="A44" s="182" t="s">
        <v>365</v>
      </c>
      <c r="B44" s="183" t="s">
        <v>196</v>
      </c>
      <c r="C44" s="183" t="s">
        <v>372</v>
      </c>
      <c r="D44" s="184" t="s">
        <v>274</v>
      </c>
      <c r="E44" s="185">
        <v>1.4999999999999999E-4</v>
      </c>
      <c r="F44" s="189">
        <v>11744.5</v>
      </c>
      <c r="G44" s="189">
        <v>1.76</v>
      </c>
    </row>
    <row r="46" spans="1:8" x14ac:dyDescent="0.25">
      <c r="A46" s="261" t="s">
        <v>194</v>
      </c>
      <c r="B46" s="263" t="s">
        <v>240</v>
      </c>
      <c r="C46" s="263" t="s">
        <v>195</v>
      </c>
      <c r="D46" s="262" t="s">
        <v>241</v>
      </c>
      <c r="E46" s="261" t="s">
        <v>242</v>
      </c>
      <c r="F46" s="261" t="s">
        <v>243</v>
      </c>
      <c r="G46" s="261" t="s">
        <v>118</v>
      </c>
    </row>
    <row r="47" spans="1:8" s="142" customFormat="1" ht="45" x14ac:dyDescent="0.25">
      <c r="A47" s="264" t="s">
        <v>272</v>
      </c>
      <c r="B47" s="265" t="s">
        <v>196</v>
      </c>
      <c r="C47" s="265" t="s">
        <v>288</v>
      </c>
      <c r="D47" s="266" t="s">
        <v>201</v>
      </c>
      <c r="E47" s="267">
        <v>1</v>
      </c>
      <c r="F47" s="268">
        <v>40.6</v>
      </c>
      <c r="G47" s="268">
        <v>40.6</v>
      </c>
      <c r="H47"/>
    </row>
    <row r="48" spans="1:8" x14ac:dyDescent="0.25">
      <c r="A48" s="182" t="s">
        <v>211</v>
      </c>
      <c r="B48" s="183" t="s">
        <v>196</v>
      </c>
      <c r="C48" s="183" t="s">
        <v>210</v>
      </c>
      <c r="D48" s="184" t="s">
        <v>198</v>
      </c>
      <c r="E48" s="185">
        <v>0.2296</v>
      </c>
      <c r="F48" s="189">
        <v>25.17</v>
      </c>
      <c r="G48" s="189">
        <v>5.77</v>
      </c>
    </row>
    <row r="49" spans="1:8" x14ac:dyDescent="0.25">
      <c r="A49" s="182" t="s">
        <v>199</v>
      </c>
      <c r="B49" s="183" t="s">
        <v>196</v>
      </c>
      <c r="C49" s="183" t="s">
        <v>207</v>
      </c>
      <c r="D49" s="184" t="s">
        <v>198</v>
      </c>
      <c r="E49" s="185">
        <v>0.2296</v>
      </c>
      <c r="F49" s="189">
        <v>20.100000000000001</v>
      </c>
      <c r="G49" s="189">
        <v>4.6100000000000003</v>
      </c>
    </row>
    <row r="50" spans="1:8" ht="22.5" x14ac:dyDescent="0.25">
      <c r="A50" s="182" t="s">
        <v>215</v>
      </c>
      <c r="B50" s="183" t="s">
        <v>196</v>
      </c>
      <c r="C50" s="183" t="s">
        <v>217</v>
      </c>
      <c r="D50" s="184" t="s">
        <v>200</v>
      </c>
      <c r="E50" s="185">
        <v>1.8E-3</v>
      </c>
      <c r="F50" s="189">
        <v>756.86</v>
      </c>
      <c r="G50" s="189">
        <v>1.36</v>
      </c>
    </row>
    <row r="51" spans="1:8" ht="22.5" x14ac:dyDescent="0.25">
      <c r="A51" s="182" t="s">
        <v>212</v>
      </c>
      <c r="B51" s="183" t="s">
        <v>196</v>
      </c>
      <c r="C51" s="183" t="s">
        <v>218</v>
      </c>
      <c r="D51" s="184" t="s">
        <v>200</v>
      </c>
      <c r="E51" s="185">
        <v>6.6E-3</v>
      </c>
      <c r="F51" s="189">
        <v>95</v>
      </c>
      <c r="G51" s="189">
        <v>0.62</v>
      </c>
    </row>
    <row r="52" spans="1:8" ht="22.5" x14ac:dyDescent="0.25">
      <c r="A52" s="182" t="s">
        <v>216</v>
      </c>
      <c r="B52" s="183" t="s">
        <v>196</v>
      </c>
      <c r="C52" s="183" t="s">
        <v>219</v>
      </c>
      <c r="D52" s="184" t="s">
        <v>201</v>
      </c>
      <c r="E52" s="185">
        <v>1.0049999999999999</v>
      </c>
      <c r="F52" s="189">
        <v>28.1</v>
      </c>
      <c r="G52" s="189">
        <v>28.24</v>
      </c>
    </row>
    <row r="54" spans="1:8" x14ac:dyDescent="0.25">
      <c r="A54" s="261" t="s">
        <v>194</v>
      </c>
      <c r="B54" s="263" t="s">
        <v>240</v>
      </c>
      <c r="C54" s="263" t="s">
        <v>195</v>
      </c>
      <c r="D54" s="262" t="s">
        <v>241</v>
      </c>
      <c r="E54" s="261" t="s">
        <v>242</v>
      </c>
      <c r="F54" s="261" t="s">
        <v>243</v>
      </c>
      <c r="G54" s="261" t="s">
        <v>118</v>
      </c>
    </row>
    <row r="55" spans="1:8" s="142" customFormat="1" ht="22.5" x14ac:dyDescent="0.25">
      <c r="A55" s="264" t="s">
        <v>385</v>
      </c>
      <c r="B55" s="265" t="s">
        <v>324</v>
      </c>
      <c r="C55" s="265" t="s">
        <v>262</v>
      </c>
      <c r="D55" s="266" t="s">
        <v>182</v>
      </c>
      <c r="E55" s="267">
        <v>1</v>
      </c>
      <c r="F55" s="268">
        <v>21.45</v>
      </c>
      <c r="G55" s="268">
        <v>21.45</v>
      </c>
      <c r="H55"/>
    </row>
    <row r="56" spans="1:8" x14ac:dyDescent="0.25">
      <c r="A56" s="182" t="s">
        <v>211</v>
      </c>
      <c r="B56" s="183" t="s">
        <v>196</v>
      </c>
      <c r="C56" s="183" t="s">
        <v>210</v>
      </c>
      <c r="D56" s="184" t="s">
        <v>198</v>
      </c>
      <c r="E56" s="185">
        <v>0.2326</v>
      </c>
      <c r="F56" s="189">
        <v>25.17</v>
      </c>
      <c r="G56" s="189">
        <v>5.85</v>
      </c>
    </row>
    <row r="57" spans="1:8" x14ac:dyDescent="0.25">
      <c r="A57" s="182" t="s">
        <v>199</v>
      </c>
      <c r="B57" s="183" t="s">
        <v>196</v>
      </c>
      <c r="C57" s="183" t="s">
        <v>207</v>
      </c>
      <c r="D57" s="184" t="s">
        <v>198</v>
      </c>
      <c r="E57" s="185">
        <v>0.2326</v>
      </c>
      <c r="F57" s="189">
        <v>20.100000000000001</v>
      </c>
      <c r="G57" s="189">
        <v>4.67</v>
      </c>
    </row>
    <row r="58" spans="1:8" ht="22.5" x14ac:dyDescent="0.25">
      <c r="A58" s="182" t="s">
        <v>212</v>
      </c>
      <c r="B58" s="183" t="s">
        <v>196</v>
      </c>
      <c r="C58" s="183" t="s">
        <v>218</v>
      </c>
      <c r="D58" s="184" t="s">
        <v>200</v>
      </c>
      <c r="E58" s="185">
        <v>9.9000000000000008E-3</v>
      </c>
      <c r="F58" s="189">
        <v>95</v>
      </c>
      <c r="G58" s="189">
        <v>0.94</v>
      </c>
    </row>
    <row r="59" spans="1:8" ht="22.5" x14ac:dyDescent="0.25">
      <c r="A59" s="182" t="s">
        <v>213</v>
      </c>
      <c r="B59" s="183" t="s">
        <v>196</v>
      </c>
      <c r="C59" s="183" t="s">
        <v>221</v>
      </c>
      <c r="D59" s="184" t="s">
        <v>201</v>
      </c>
      <c r="E59" s="185">
        <v>0.2</v>
      </c>
      <c r="F59" s="189">
        <v>3.44</v>
      </c>
      <c r="G59" s="189">
        <v>0.68</v>
      </c>
    </row>
    <row r="60" spans="1:8" ht="22.5" x14ac:dyDescent="0.25">
      <c r="A60" s="182" t="s">
        <v>220</v>
      </c>
      <c r="B60" s="183" t="s">
        <v>196</v>
      </c>
      <c r="C60" s="183" t="s">
        <v>222</v>
      </c>
      <c r="D60" s="184" t="s">
        <v>201</v>
      </c>
      <c r="E60" s="185">
        <v>8.3299999999999999E-2</v>
      </c>
      <c r="F60" s="189">
        <v>16.329999999999998</v>
      </c>
      <c r="G60" s="189">
        <v>1.36</v>
      </c>
    </row>
    <row r="61" spans="1:8" ht="33.75" x14ac:dyDescent="0.25">
      <c r="A61" s="182" t="s">
        <v>214</v>
      </c>
      <c r="B61" s="183" t="s">
        <v>196</v>
      </c>
      <c r="C61" s="183" t="s">
        <v>223</v>
      </c>
      <c r="D61" s="184" t="s">
        <v>200</v>
      </c>
      <c r="E61" s="185">
        <v>1.4999999999999999E-2</v>
      </c>
      <c r="F61" s="189">
        <v>530</v>
      </c>
      <c r="G61" s="189">
        <v>7.95</v>
      </c>
    </row>
    <row r="63" spans="1:8" x14ac:dyDescent="0.25">
      <c r="A63" s="261" t="s">
        <v>194</v>
      </c>
      <c r="B63" s="263" t="s">
        <v>240</v>
      </c>
      <c r="C63" s="263" t="s">
        <v>195</v>
      </c>
      <c r="D63" s="262" t="s">
        <v>241</v>
      </c>
      <c r="E63" s="261" t="s">
        <v>242</v>
      </c>
      <c r="F63" s="261" t="s">
        <v>243</v>
      </c>
      <c r="G63" s="261" t="s">
        <v>118</v>
      </c>
    </row>
    <row r="64" spans="1:8" s="142" customFormat="1" ht="33.75" x14ac:dyDescent="0.25">
      <c r="A64" s="264" t="s">
        <v>367</v>
      </c>
      <c r="B64" s="265" t="s">
        <v>196</v>
      </c>
      <c r="C64" s="265" t="s">
        <v>373</v>
      </c>
      <c r="D64" s="266" t="s">
        <v>244</v>
      </c>
      <c r="E64" s="267">
        <v>1</v>
      </c>
      <c r="F64" s="268">
        <v>1.6</v>
      </c>
      <c r="G64" s="268">
        <v>1.6</v>
      </c>
      <c r="H64"/>
    </row>
    <row r="65" spans="1:7" ht="45" x14ac:dyDescent="0.25">
      <c r="A65" s="182" t="s">
        <v>245</v>
      </c>
      <c r="B65" s="183" t="s">
        <v>196</v>
      </c>
      <c r="C65" s="183" t="s">
        <v>290</v>
      </c>
      <c r="D65" s="184" t="s">
        <v>246</v>
      </c>
      <c r="E65" s="185">
        <v>5.5999999999999999E-3</v>
      </c>
      <c r="F65" s="189">
        <v>258.33</v>
      </c>
      <c r="G65" s="189">
        <v>1.44</v>
      </c>
    </row>
    <row r="66" spans="1:7" ht="45" x14ac:dyDescent="0.25">
      <c r="A66" s="182" t="s">
        <v>247</v>
      </c>
      <c r="B66" s="183" t="s">
        <v>196</v>
      </c>
      <c r="C66" s="183" t="s">
        <v>291</v>
      </c>
      <c r="D66" s="184" t="s">
        <v>248</v>
      </c>
      <c r="E66" s="185">
        <v>2.3999999999999998E-3</v>
      </c>
      <c r="F66" s="189">
        <v>68.459999999999994</v>
      </c>
      <c r="G66" s="189">
        <v>0.16</v>
      </c>
    </row>
    <row r="68" spans="1:7" x14ac:dyDescent="0.25">
      <c r="A68" s="261" t="s">
        <v>194</v>
      </c>
      <c r="B68" s="263" t="s">
        <v>240</v>
      </c>
      <c r="C68" s="263" t="s">
        <v>195</v>
      </c>
      <c r="D68" s="262" t="s">
        <v>241</v>
      </c>
      <c r="E68" s="261" t="s">
        <v>242</v>
      </c>
      <c r="F68" s="261" t="s">
        <v>243</v>
      </c>
      <c r="G68" s="261" t="s">
        <v>118</v>
      </c>
    </row>
    <row r="69" spans="1:7" ht="22.5" x14ac:dyDescent="0.25">
      <c r="A69" s="264" t="s">
        <v>386</v>
      </c>
      <c r="B69" s="265" t="s">
        <v>324</v>
      </c>
      <c r="C69" s="265" t="s">
        <v>331</v>
      </c>
      <c r="D69" s="266" t="s">
        <v>184</v>
      </c>
      <c r="E69" s="267">
        <v>1</v>
      </c>
      <c r="F69" s="268">
        <v>370.68</v>
      </c>
      <c r="G69" s="268">
        <v>370.68</v>
      </c>
    </row>
    <row r="70" spans="1:7" x14ac:dyDescent="0.25">
      <c r="A70" s="182" t="s">
        <v>199</v>
      </c>
      <c r="B70" s="183" t="s">
        <v>196</v>
      </c>
      <c r="C70" s="183" t="s">
        <v>354</v>
      </c>
      <c r="D70" s="184" t="s">
        <v>198</v>
      </c>
      <c r="E70" s="185">
        <v>0.2</v>
      </c>
      <c r="F70" s="189">
        <v>20.100000000000001</v>
      </c>
      <c r="G70" s="189">
        <v>4.0199999999999996</v>
      </c>
    </row>
    <row r="71" spans="1:7" ht="33.75" x14ac:dyDescent="0.25">
      <c r="A71" s="182" t="s">
        <v>325</v>
      </c>
      <c r="B71" s="183" t="s">
        <v>196</v>
      </c>
      <c r="C71" s="183" t="s">
        <v>375</v>
      </c>
      <c r="D71" s="184" t="s">
        <v>200</v>
      </c>
      <c r="E71" s="185">
        <v>8.8000000000000005E-3</v>
      </c>
      <c r="F71" s="189">
        <v>574.20000000000005</v>
      </c>
      <c r="G71" s="189">
        <v>5.05</v>
      </c>
    </row>
    <row r="72" spans="1:7" ht="22.5" x14ac:dyDescent="0.25">
      <c r="A72" s="182" t="s">
        <v>326</v>
      </c>
      <c r="B72" s="183" t="s">
        <v>196</v>
      </c>
      <c r="C72" s="183" t="s">
        <v>376</v>
      </c>
      <c r="D72" s="184" t="s">
        <v>274</v>
      </c>
      <c r="E72" s="185">
        <v>2</v>
      </c>
      <c r="F72" s="189">
        <v>12.06</v>
      </c>
      <c r="G72" s="189">
        <v>24.12</v>
      </c>
    </row>
    <row r="73" spans="1:7" ht="22.5" x14ac:dyDescent="0.25">
      <c r="A73" s="182" t="s">
        <v>327</v>
      </c>
      <c r="B73" s="183" t="s">
        <v>196</v>
      </c>
      <c r="C73" s="183" t="s">
        <v>377</v>
      </c>
      <c r="D73" s="184" t="s">
        <v>201</v>
      </c>
      <c r="E73" s="185">
        <v>2.7</v>
      </c>
      <c r="F73" s="189">
        <v>74.33</v>
      </c>
      <c r="G73" s="189">
        <v>200.69</v>
      </c>
    </row>
    <row r="74" spans="1:7" ht="22.5" x14ac:dyDescent="0.25">
      <c r="A74" s="182" t="s">
        <v>328</v>
      </c>
      <c r="B74" s="183" t="s">
        <v>329</v>
      </c>
      <c r="C74" s="183" t="s">
        <v>378</v>
      </c>
      <c r="D74" s="184" t="s">
        <v>274</v>
      </c>
      <c r="E74" s="185">
        <v>8</v>
      </c>
      <c r="F74" s="189">
        <v>0.6</v>
      </c>
      <c r="G74" s="189">
        <v>4.8</v>
      </c>
    </row>
    <row r="75" spans="1:7" ht="22.5" x14ac:dyDescent="0.25">
      <c r="A75" s="182" t="s">
        <v>330</v>
      </c>
      <c r="B75" s="183" t="s">
        <v>196</v>
      </c>
      <c r="C75" s="183" t="s">
        <v>379</v>
      </c>
      <c r="D75" s="184" t="s">
        <v>274</v>
      </c>
      <c r="E75" s="185">
        <v>1</v>
      </c>
      <c r="F75" s="189">
        <v>132</v>
      </c>
      <c r="G75" s="189">
        <v>132</v>
      </c>
    </row>
    <row r="77" spans="1:7" x14ac:dyDescent="0.25">
      <c r="A77" s="261" t="s">
        <v>194</v>
      </c>
      <c r="B77" s="263" t="s">
        <v>240</v>
      </c>
      <c r="C77" s="263" t="s">
        <v>195</v>
      </c>
      <c r="D77" s="262" t="s">
        <v>241</v>
      </c>
      <c r="E77" s="261" t="s">
        <v>242</v>
      </c>
      <c r="F77" s="261" t="s">
        <v>243</v>
      </c>
      <c r="G77" s="261" t="s">
        <v>118</v>
      </c>
    </row>
    <row r="78" spans="1:7" ht="22.5" x14ac:dyDescent="0.25">
      <c r="A78" s="265" t="s">
        <v>382</v>
      </c>
      <c r="B78" s="265" t="s">
        <v>324</v>
      </c>
      <c r="C78" s="265" t="s">
        <v>363</v>
      </c>
      <c r="D78" s="266" t="s">
        <v>249</v>
      </c>
      <c r="E78" s="267">
        <v>1</v>
      </c>
      <c r="F78" s="268">
        <v>566.24</v>
      </c>
      <c r="G78" s="268">
        <v>566.24</v>
      </c>
    </row>
    <row r="79" spans="1:7" x14ac:dyDescent="0.25">
      <c r="A79" s="182" t="s">
        <v>199</v>
      </c>
      <c r="B79" s="183" t="s">
        <v>196</v>
      </c>
      <c r="C79" s="183" t="s">
        <v>354</v>
      </c>
      <c r="D79" s="184" t="s">
        <v>198</v>
      </c>
      <c r="E79" s="185">
        <v>12</v>
      </c>
      <c r="F79" s="189">
        <v>20.100000000000001</v>
      </c>
      <c r="G79" s="189">
        <v>241.2</v>
      </c>
    </row>
    <row r="80" spans="1:7" x14ac:dyDescent="0.25">
      <c r="A80" s="182" t="s">
        <v>211</v>
      </c>
      <c r="B80" s="183" t="s">
        <v>196</v>
      </c>
      <c r="C80" s="183" t="s">
        <v>366</v>
      </c>
      <c r="D80" s="184" t="s">
        <v>198</v>
      </c>
      <c r="E80" s="185">
        <v>12</v>
      </c>
      <c r="F80" s="189">
        <v>25.17</v>
      </c>
      <c r="G80" s="189">
        <v>302.04000000000002</v>
      </c>
    </row>
    <row r="81" spans="1:7" x14ac:dyDescent="0.25">
      <c r="A81" s="182" t="s">
        <v>380</v>
      </c>
      <c r="B81" s="183" t="s">
        <v>324</v>
      </c>
      <c r="C81" s="183" t="s">
        <v>381</v>
      </c>
      <c r="D81" s="184" t="s">
        <v>249</v>
      </c>
      <c r="E81" s="185">
        <v>1</v>
      </c>
      <c r="F81" s="189">
        <v>23</v>
      </c>
      <c r="G81" s="189">
        <v>23</v>
      </c>
    </row>
  </sheetData>
  <mergeCells count="5">
    <mergeCell ref="A1:G2"/>
    <mergeCell ref="A3:C3"/>
    <mergeCell ref="F3:F4"/>
    <mergeCell ref="G3:G4"/>
    <mergeCell ref="D4:E4"/>
  </mergeCells>
  <pageMargins left="0.51181102362204722" right="0.51181102362204722" top="1.7716535433070868" bottom="1.5748031496062993" header="0.51181102362204722" footer="0.51181102362204722"/>
  <pageSetup paperSize="9" scale="74" fitToHeight="0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8D2F-43BE-4C91-9E51-B07ECF426F73}">
  <sheetPr>
    <pageSetUpPr fitToPage="1"/>
  </sheetPr>
  <dimension ref="A1:Q656"/>
  <sheetViews>
    <sheetView view="pageBreakPreview" zoomScale="60" zoomScaleNormal="100" workbookViewId="0"/>
  </sheetViews>
  <sheetFormatPr defaultRowHeight="12.75" x14ac:dyDescent="0.25"/>
  <cols>
    <col min="1" max="1" width="6.28515625" style="192" bestFit="1" customWidth="1"/>
    <col min="2" max="2" width="52.28515625" style="192" bestFit="1" customWidth="1"/>
    <col min="3" max="3" width="11.28515625" style="192" bestFit="1" customWidth="1"/>
    <col min="4" max="4" width="20.5703125" style="192" customWidth="1"/>
    <col min="5" max="5" width="32.140625" style="192" bestFit="1" customWidth="1"/>
    <col min="6" max="16384" width="9.140625" style="192"/>
  </cols>
  <sheetData>
    <row r="1" spans="1:17" ht="29.25" customHeight="1" x14ac:dyDescent="0.25">
      <c r="A1" s="190" t="s">
        <v>425</v>
      </c>
      <c r="B1" s="191"/>
      <c r="C1" s="229"/>
      <c r="D1" s="229"/>
      <c r="E1" s="232"/>
    </row>
    <row r="2" spans="1:17" x14ac:dyDescent="0.25">
      <c r="A2" s="193" t="s">
        <v>424</v>
      </c>
      <c r="B2" s="231"/>
      <c r="C2" s="230"/>
      <c r="D2" s="230"/>
      <c r="E2" s="233"/>
    </row>
    <row r="3" spans="1:17" ht="12.75" customHeight="1" x14ac:dyDescent="0.25">
      <c r="E3" s="195"/>
      <c r="O3" s="194"/>
      <c r="P3" s="194"/>
      <c r="Q3" s="194"/>
    </row>
    <row r="5" spans="1:17" x14ac:dyDescent="0.25">
      <c r="A5" s="422" t="s">
        <v>292</v>
      </c>
      <c r="B5" s="422"/>
      <c r="C5" s="422"/>
      <c r="D5" s="422"/>
      <c r="E5" s="422"/>
    </row>
    <row r="6" spans="1:17" ht="20.25" customHeight="1" x14ac:dyDescent="0.25">
      <c r="A6" s="423" t="s">
        <v>191</v>
      </c>
      <c r="B6" s="423"/>
      <c r="C6" s="423"/>
      <c r="D6" s="423"/>
      <c r="E6" s="423"/>
    </row>
    <row r="7" spans="1:17" x14ac:dyDescent="0.2">
      <c r="A7" s="196" t="s">
        <v>30</v>
      </c>
      <c r="B7" s="197" t="s">
        <v>31</v>
      </c>
      <c r="C7" s="198"/>
      <c r="D7" s="199"/>
      <c r="E7" s="200"/>
    </row>
    <row r="8" spans="1:17" x14ac:dyDescent="0.2">
      <c r="A8" s="201" t="s">
        <v>32</v>
      </c>
      <c r="B8" s="202" t="s">
        <v>38</v>
      </c>
      <c r="C8" s="203"/>
      <c r="D8" s="204"/>
      <c r="E8" s="205"/>
    </row>
    <row r="9" spans="1:17" x14ac:dyDescent="0.2">
      <c r="A9" s="206"/>
      <c r="B9" s="207" t="s">
        <v>293</v>
      </c>
      <c r="C9" s="208">
        <v>3</v>
      </c>
      <c r="D9" s="209" t="s">
        <v>182</v>
      </c>
      <c r="E9" s="206"/>
    </row>
    <row r="10" spans="1:17" x14ac:dyDescent="0.2">
      <c r="A10" s="206"/>
      <c r="B10" s="207" t="s">
        <v>294</v>
      </c>
      <c r="C10" s="208">
        <v>2</v>
      </c>
      <c r="D10" s="209" t="s">
        <v>182</v>
      </c>
      <c r="E10" s="200"/>
    </row>
    <row r="11" spans="1:17" x14ac:dyDescent="0.2">
      <c r="A11" s="206"/>
      <c r="B11" s="207" t="s">
        <v>250</v>
      </c>
      <c r="C11" s="208">
        <v>1</v>
      </c>
      <c r="D11" s="209" t="s">
        <v>295</v>
      </c>
      <c r="E11" s="200"/>
    </row>
    <row r="12" spans="1:17" x14ac:dyDescent="0.2">
      <c r="A12" s="206"/>
      <c r="B12" s="207" t="s">
        <v>311</v>
      </c>
      <c r="C12" s="210">
        <f>ROUND(C11*C10*C9,2)</f>
        <v>6</v>
      </c>
      <c r="D12" s="211" t="s">
        <v>15</v>
      </c>
      <c r="E12" s="200"/>
    </row>
    <row r="13" spans="1:17" x14ac:dyDescent="0.2">
      <c r="A13" s="206"/>
      <c r="B13" s="207"/>
      <c r="C13" s="212"/>
      <c r="D13" s="213"/>
      <c r="E13" s="200"/>
    </row>
    <row r="14" spans="1:17" x14ac:dyDescent="0.2">
      <c r="A14" s="201" t="s">
        <v>172</v>
      </c>
      <c r="B14" s="202" t="s">
        <v>39</v>
      </c>
      <c r="C14" s="203"/>
      <c r="D14" s="204"/>
      <c r="E14" s="205"/>
    </row>
    <row r="15" spans="1:17" x14ac:dyDescent="0.2">
      <c r="A15" s="206"/>
      <c r="B15" s="207" t="s">
        <v>297</v>
      </c>
      <c r="C15" s="208">
        <v>5</v>
      </c>
      <c r="D15" s="209" t="s">
        <v>40</v>
      </c>
      <c r="E15" s="206"/>
    </row>
    <row r="16" spans="1:17" x14ac:dyDescent="0.2">
      <c r="A16" s="206"/>
      <c r="B16" s="207" t="s">
        <v>298</v>
      </c>
      <c r="C16" s="210">
        <f>C15</f>
        <v>5</v>
      </c>
      <c r="D16" s="211" t="s">
        <v>40</v>
      </c>
      <c r="E16" s="200"/>
    </row>
    <row r="17" spans="1:5" x14ac:dyDescent="0.2">
      <c r="A17" s="206"/>
      <c r="B17" s="207"/>
      <c r="C17" s="212"/>
      <c r="D17" s="213"/>
      <c r="E17" s="200"/>
    </row>
    <row r="18" spans="1:5" x14ac:dyDescent="0.2">
      <c r="A18" s="201" t="s">
        <v>333</v>
      </c>
      <c r="B18" s="202" t="s">
        <v>336</v>
      </c>
      <c r="C18" s="203"/>
      <c r="D18" s="204"/>
      <c r="E18" s="205"/>
    </row>
    <row r="19" spans="1:5" x14ac:dyDescent="0.2">
      <c r="A19" s="206"/>
      <c r="B19" s="207" t="s">
        <v>337</v>
      </c>
      <c r="C19" s="208">
        <f>'GERAL '!D21</f>
        <v>11610</v>
      </c>
      <c r="D19" s="209" t="s">
        <v>15</v>
      </c>
      <c r="E19" s="206"/>
    </row>
    <row r="20" spans="1:5" x14ac:dyDescent="0.2">
      <c r="A20" s="206"/>
      <c r="B20" s="207" t="s">
        <v>298</v>
      </c>
      <c r="C20" s="210">
        <f>C19</f>
        <v>11610</v>
      </c>
      <c r="D20" s="211" t="s">
        <v>15</v>
      </c>
      <c r="E20" s="200"/>
    </row>
    <row r="21" spans="1:5" x14ac:dyDescent="0.2">
      <c r="A21" s="206"/>
      <c r="B21" s="207"/>
      <c r="C21" s="212"/>
      <c r="D21" s="213"/>
      <c r="E21" s="200"/>
    </row>
    <row r="22" spans="1:5" x14ac:dyDescent="0.25">
      <c r="A22" s="214"/>
      <c r="B22" s="215" t="s">
        <v>400</v>
      </c>
      <c r="C22" s="420"/>
      <c r="D22" s="421"/>
      <c r="E22" s="421"/>
    </row>
    <row r="23" spans="1:5" x14ac:dyDescent="0.2">
      <c r="A23" s="216"/>
      <c r="B23" s="217" t="s">
        <v>299</v>
      </c>
      <c r="C23" s="218">
        <f>'ORÇAMENTO SD'!E7</f>
        <v>285</v>
      </c>
      <c r="D23" s="199" t="s">
        <v>182</v>
      </c>
      <c r="E23" s="200"/>
    </row>
    <row r="24" spans="1:5" x14ac:dyDescent="0.2">
      <c r="A24" s="216"/>
      <c r="B24" s="217" t="s">
        <v>300</v>
      </c>
      <c r="C24" s="218">
        <v>6</v>
      </c>
      <c r="D24" s="199" t="s">
        <v>182</v>
      </c>
      <c r="E24" s="200"/>
    </row>
    <row r="25" spans="1:5" x14ac:dyDescent="0.2">
      <c r="A25" s="216"/>
      <c r="B25" s="217" t="s">
        <v>312</v>
      </c>
      <c r="C25" s="218">
        <v>16.5</v>
      </c>
      <c r="D25" s="199" t="s">
        <v>313</v>
      </c>
      <c r="E25" s="200"/>
    </row>
    <row r="26" spans="1:5" x14ac:dyDescent="0.2">
      <c r="A26" s="216"/>
      <c r="B26" s="217"/>
      <c r="C26" s="218"/>
      <c r="D26" s="199"/>
      <c r="E26" s="200"/>
    </row>
    <row r="27" spans="1:5" x14ac:dyDescent="0.2">
      <c r="A27" s="216"/>
      <c r="B27" s="217"/>
      <c r="C27" s="218"/>
      <c r="D27" s="199"/>
      <c r="E27" s="200"/>
    </row>
    <row r="28" spans="1:5" x14ac:dyDescent="0.2">
      <c r="A28" s="216"/>
      <c r="B28" s="217"/>
      <c r="C28" s="218"/>
      <c r="D28" s="199"/>
      <c r="E28" s="200"/>
    </row>
    <row r="29" spans="1:5" x14ac:dyDescent="0.2">
      <c r="A29" s="216"/>
      <c r="B29" s="217"/>
      <c r="C29" s="218"/>
      <c r="D29" s="199"/>
      <c r="E29" s="200"/>
    </row>
    <row r="30" spans="1:5" x14ac:dyDescent="0.2">
      <c r="A30" s="216"/>
      <c r="B30" s="217"/>
      <c r="C30" s="218"/>
      <c r="D30" s="199"/>
      <c r="E30" s="200"/>
    </row>
    <row r="31" spans="1:5" x14ac:dyDescent="0.2">
      <c r="A31" s="216"/>
      <c r="B31" s="217"/>
      <c r="C31" s="218"/>
      <c r="D31" s="199"/>
      <c r="E31" s="200"/>
    </row>
    <row r="32" spans="1:5" x14ac:dyDescent="0.2">
      <c r="A32" s="216"/>
      <c r="B32" s="217"/>
      <c r="C32" s="218"/>
      <c r="D32" s="199"/>
      <c r="E32" s="200"/>
    </row>
    <row r="33" spans="1:5" x14ac:dyDescent="0.2">
      <c r="A33" s="216"/>
      <c r="B33" s="217"/>
      <c r="C33" s="218"/>
      <c r="D33" s="199"/>
      <c r="E33" s="200"/>
    </row>
    <row r="34" spans="1:5" x14ac:dyDescent="0.2">
      <c r="A34" s="216"/>
      <c r="B34" s="217"/>
      <c r="C34" s="218"/>
      <c r="D34" s="199"/>
      <c r="E34" s="200"/>
    </row>
    <row r="35" spans="1:5" x14ac:dyDescent="0.2">
      <c r="A35" s="216"/>
      <c r="B35" s="217"/>
      <c r="C35" s="218"/>
      <c r="D35" s="199"/>
      <c r="E35" s="200"/>
    </row>
    <row r="36" spans="1:5" x14ac:dyDescent="0.2">
      <c r="A36" s="216"/>
      <c r="B36" s="217"/>
      <c r="C36" s="218"/>
      <c r="D36" s="199"/>
      <c r="E36" s="200"/>
    </row>
    <row r="37" spans="1:5" x14ac:dyDescent="0.2">
      <c r="A37" s="216"/>
      <c r="B37" s="217"/>
      <c r="C37" s="218"/>
      <c r="D37" s="199"/>
      <c r="E37" s="200"/>
    </row>
    <row r="38" spans="1:5" x14ac:dyDescent="0.2">
      <c r="A38" s="216"/>
      <c r="B38" s="217"/>
      <c r="C38" s="218"/>
      <c r="D38" s="199"/>
      <c r="E38" s="200"/>
    </row>
    <row r="39" spans="1:5" x14ac:dyDescent="0.2">
      <c r="A39" s="216"/>
      <c r="B39" s="217"/>
      <c r="C39" s="218"/>
      <c r="D39" s="199"/>
      <c r="E39" s="200"/>
    </row>
    <row r="40" spans="1:5" x14ac:dyDescent="0.2">
      <c r="A40" s="216"/>
      <c r="B40" s="217"/>
      <c r="C40" s="218"/>
      <c r="D40" s="199"/>
      <c r="E40" s="200"/>
    </row>
    <row r="41" spans="1:5" x14ac:dyDescent="0.2">
      <c r="A41" s="196"/>
      <c r="B41" s="219"/>
      <c r="C41" s="198"/>
      <c r="D41" s="220"/>
      <c r="E41" s="200"/>
    </row>
    <row r="42" spans="1:5" x14ac:dyDescent="0.2">
      <c r="A42" s="196" t="s">
        <v>33</v>
      </c>
      <c r="B42" s="197" t="s">
        <v>173</v>
      </c>
      <c r="C42" s="198"/>
      <c r="D42" s="199"/>
      <c r="E42" s="200"/>
    </row>
    <row r="43" spans="1:5" x14ac:dyDescent="0.2">
      <c r="A43" s="201" t="s">
        <v>35</v>
      </c>
      <c r="B43" s="202" t="s">
        <v>174</v>
      </c>
      <c r="C43" s="203"/>
      <c r="D43" s="204"/>
      <c r="E43" s="205"/>
    </row>
    <row r="44" spans="1:5" x14ac:dyDescent="0.2">
      <c r="A44" s="206"/>
      <c r="B44" s="207" t="s">
        <v>293</v>
      </c>
      <c r="C44" s="208">
        <f>$C$23</f>
        <v>285</v>
      </c>
      <c r="D44" s="209" t="s">
        <v>182</v>
      </c>
      <c r="E44" s="206"/>
    </row>
    <row r="45" spans="1:5" x14ac:dyDescent="0.2">
      <c r="A45" s="206"/>
      <c r="B45" s="207" t="s">
        <v>294</v>
      </c>
      <c r="C45" s="208">
        <f>$C$24</f>
        <v>6</v>
      </c>
      <c r="D45" s="209" t="s">
        <v>182</v>
      </c>
      <c r="E45" s="200"/>
    </row>
    <row r="46" spans="1:5" x14ac:dyDescent="0.2">
      <c r="A46" s="206"/>
      <c r="B46" s="207" t="s">
        <v>296</v>
      </c>
      <c r="C46" s="210">
        <f>ROUND(C44*C45,2)</f>
        <v>1710</v>
      </c>
      <c r="D46" s="211" t="s">
        <v>15</v>
      </c>
      <c r="E46" s="200"/>
    </row>
    <row r="47" spans="1:5" x14ac:dyDescent="0.2">
      <c r="A47" s="221"/>
      <c r="B47" s="222"/>
      <c r="C47" s="213"/>
      <c r="D47" s="223"/>
      <c r="E47" s="224"/>
    </row>
    <row r="48" spans="1:5" x14ac:dyDescent="0.2">
      <c r="A48" s="196" t="s">
        <v>175</v>
      </c>
      <c r="B48" s="197" t="s">
        <v>176</v>
      </c>
      <c r="C48" s="198"/>
      <c r="D48" s="199"/>
      <c r="E48" s="200"/>
    </row>
    <row r="49" spans="1:5" ht="30" customHeight="1" x14ac:dyDescent="0.25">
      <c r="A49" s="225" t="s">
        <v>177</v>
      </c>
      <c r="B49" s="417" t="s">
        <v>257</v>
      </c>
      <c r="C49" s="417"/>
      <c r="D49" s="417"/>
      <c r="E49" s="418"/>
    </row>
    <row r="50" spans="1:5" x14ac:dyDescent="0.2">
      <c r="A50" s="206"/>
      <c r="B50" s="207" t="s">
        <v>293</v>
      </c>
      <c r="C50" s="208">
        <f>$C$23</f>
        <v>285</v>
      </c>
      <c r="D50" s="209" t="s">
        <v>182</v>
      </c>
      <c r="E50" s="206"/>
    </row>
    <row r="51" spans="1:5" x14ac:dyDescent="0.2">
      <c r="A51" s="206"/>
      <c r="B51" s="207" t="s">
        <v>294</v>
      </c>
      <c r="C51" s="208">
        <f>$C$24</f>
        <v>6</v>
      </c>
      <c r="D51" s="209" t="s">
        <v>182</v>
      </c>
      <c r="E51" s="200"/>
    </row>
    <row r="52" spans="1:5" x14ac:dyDescent="0.2">
      <c r="A52" s="206"/>
      <c r="B52" s="207" t="s">
        <v>296</v>
      </c>
      <c r="C52" s="210">
        <f>ROUND(C50*C51,2)</f>
        <v>1710</v>
      </c>
      <c r="D52" s="211" t="s">
        <v>15</v>
      </c>
      <c r="E52" s="200"/>
    </row>
    <row r="53" spans="1:5" x14ac:dyDescent="0.2">
      <c r="A53" s="206"/>
      <c r="B53" s="207"/>
      <c r="C53" s="254"/>
      <c r="D53" s="255"/>
      <c r="E53" s="200"/>
    </row>
    <row r="54" spans="1:5" ht="30" customHeight="1" x14ac:dyDescent="0.25">
      <c r="A54" s="225" t="s">
        <v>323</v>
      </c>
      <c r="B54" s="417" t="s">
        <v>341</v>
      </c>
      <c r="C54" s="417"/>
      <c r="D54" s="417"/>
      <c r="E54" s="418"/>
    </row>
    <row r="55" spans="1:5" x14ac:dyDescent="0.2">
      <c r="A55" s="206"/>
      <c r="B55" s="207" t="s">
        <v>293</v>
      </c>
      <c r="C55" s="208">
        <f>$C$23</f>
        <v>285</v>
      </c>
      <c r="D55" s="209" t="s">
        <v>182</v>
      </c>
      <c r="E55" s="206"/>
    </row>
    <row r="56" spans="1:5" x14ac:dyDescent="0.2">
      <c r="A56" s="206"/>
      <c r="B56" s="207" t="s">
        <v>294</v>
      </c>
      <c r="C56" s="208">
        <f>$C$24</f>
        <v>6</v>
      </c>
      <c r="D56" s="209" t="s">
        <v>182</v>
      </c>
      <c r="E56" s="200"/>
    </row>
    <row r="57" spans="1:5" x14ac:dyDescent="0.2">
      <c r="A57" s="206"/>
      <c r="B57" s="207" t="s">
        <v>296</v>
      </c>
      <c r="C57" s="210">
        <f>ROUND(C55*C56,2)</f>
        <v>1710</v>
      </c>
      <c r="D57" s="211" t="s">
        <v>15</v>
      </c>
      <c r="E57" s="200"/>
    </row>
    <row r="58" spans="1:5" x14ac:dyDescent="0.2">
      <c r="A58" s="206"/>
      <c r="B58" s="207"/>
      <c r="C58" s="254"/>
      <c r="D58" s="255"/>
      <c r="E58" s="200"/>
    </row>
    <row r="59" spans="1:5" x14ac:dyDescent="0.2">
      <c r="A59" s="196" t="s">
        <v>178</v>
      </c>
      <c r="B59" s="197" t="s">
        <v>179</v>
      </c>
      <c r="C59" s="256"/>
      <c r="D59" s="257"/>
      <c r="E59" s="200"/>
    </row>
    <row r="60" spans="1:5" ht="30" customHeight="1" x14ac:dyDescent="0.25">
      <c r="A60" s="225" t="s">
        <v>180</v>
      </c>
      <c r="B60" s="417" t="s">
        <v>181</v>
      </c>
      <c r="C60" s="419"/>
      <c r="D60" s="419"/>
      <c r="E60" s="418"/>
    </row>
    <row r="61" spans="1:5" x14ac:dyDescent="0.2">
      <c r="A61" s="206"/>
      <c r="B61" s="207" t="s">
        <v>293</v>
      </c>
      <c r="C61" s="208">
        <f>C44</f>
        <v>285</v>
      </c>
      <c r="D61" s="209" t="s">
        <v>182</v>
      </c>
      <c r="E61" s="206"/>
    </row>
    <row r="62" spans="1:5" x14ac:dyDescent="0.2">
      <c r="A62" s="206"/>
      <c r="B62" s="207" t="s">
        <v>250</v>
      </c>
      <c r="C62" s="208">
        <v>2</v>
      </c>
      <c r="D62" s="209" t="s">
        <v>184</v>
      </c>
      <c r="E62" s="206"/>
    </row>
    <row r="63" spans="1:5" x14ac:dyDescent="0.2">
      <c r="A63" s="206"/>
      <c r="B63" s="207" t="s">
        <v>314</v>
      </c>
      <c r="C63" s="208">
        <f>C56*2</f>
        <v>12</v>
      </c>
      <c r="D63" s="209" t="s">
        <v>182</v>
      </c>
      <c r="E63" s="206"/>
    </row>
    <row r="64" spans="1:5" x14ac:dyDescent="0.2">
      <c r="A64" s="206"/>
      <c r="B64" s="207" t="s">
        <v>301</v>
      </c>
      <c r="C64" s="210">
        <f>ROUND(C61*C62+C63,2)</f>
        <v>582</v>
      </c>
      <c r="D64" s="211" t="s">
        <v>182</v>
      </c>
      <c r="E64" s="200"/>
    </row>
    <row r="66" spans="1:6" ht="30" customHeight="1" x14ac:dyDescent="0.2">
      <c r="A66" s="225" t="s">
        <v>183</v>
      </c>
      <c r="B66" s="417" t="s">
        <v>302</v>
      </c>
      <c r="C66" s="417"/>
      <c r="D66" s="417"/>
      <c r="E66" s="418"/>
      <c r="F66" s="226"/>
    </row>
    <row r="67" spans="1:6" x14ac:dyDescent="0.2">
      <c r="A67" s="206"/>
      <c r="B67" s="207" t="s">
        <v>293</v>
      </c>
      <c r="C67" s="208">
        <f>C61</f>
        <v>285</v>
      </c>
      <c r="D67" s="209" t="s">
        <v>182</v>
      </c>
      <c r="E67" s="206"/>
    </row>
    <row r="68" spans="1:6" x14ac:dyDescent="0.2">
      <c r="A68" s="206"/>
      <c r="B68" s="207" t="s">
        <v>250</v>
      </c>
      <c r="C68" s="208">
        <v>2</v>
      </c>
      <c r="D68" s="209" t="s">
        <v>184</v>
      </c>
      <c r="E68" s="206"/>
    </row>
    <row r="69" spans="1:6" x14ac:dyDescent="0.2">
      <c r="A69" s="206"/>
      <c r="B69" s="207" t="s">
        <v>301</v>
      </c>
      <c r="C69" s="210">
        <f>ROUND(C67*C68,2)</f>
        <v>570</v>
      </c>
      <c r="D69" s="211" t="s">
        <v>182</v>
      </c>
      <c r="E69" s="200"/>
    </row>
    <row r="71" spans="1:6" x14ac:dyDescent="0.2">
      <c r="A71" s="196" t="s">
        <v>229</v>
      </c>
      <c r="B71" s="197" t="s">
        <v>227</v>
      </c>
      <c r="C71" s="198"/>
      <c r="D71" s="199"/>
      <c r="E71" s="200"/>
    </row>
    <row r="72" spans="1:6" s="227" customFormat="1" x14ac:dyDescent="0.2">
      <c r="A72" s="225" t="s">
        <v>230</v>
      </c>
      <c r="B72" s="417" t="s">
        <v>339</v>
      </c>
      <c r="C72" s="417"/>
      <c r="D72" s="417"/>
      <c r="E72" s="418"/>
      <c r="F72" s="226"/>
    </row>
    <row r="73" spans="1:6" x14ac:dyDescent="0.2">
      <c r="A73" s="206"/>
      <c r="B73" s="207" t="s">
        <v>305</v>
      </c>
      <c r="C73" s="208">
        <f>C52</f>
        <v>1710</v>
      </c>
      <c r="D73" s="209" t="s">
        <v>15</v>
      </c>
      <c r="E73" s="206"/>
    </row>
    <row r="74" spans="1:6" x14ac:dyDescent="0.2">
      <c r="A74" s="206"/>
      <c r="B74" s="207" t="s">
        <v>306</v>
      </c>
      <c r="C74" s="228">
        <v>4.2000000000000003E-2</v>
      </c>
      <c r="D74" s="209" t="s">
        <v>251</v>
      </c>
      <c r="E74" s="200"/>
    </row>
    <row r="75" spans="1:6" x14ac:dyDescent="0.2">
      <c r="A75" s="206"/>
      <c r="B75" s="207" t="s">
        <v>307</v>
      </c>
      <c r="C75" s="208">
        <v>2.52</v>
      </c>
      <c r="D75" s="209" t="s">
        <v>308</v>
      </c>
      <c r="E75" s="200"/>
    </row>
    <row r="76" spans="1:6" x14ac:dyDescent="0.2">
      <c r="A76" s="206"/>
      <c r="B76" s="207" t="s">
        <v>309</v>
      </c>
      <c r="C76" s="208">
        <v>1.5</v>
      </c>
      <c r="D76" s="209" t="s">
        <v>252</v>
      </c>
      <c r="E76" s="200"/>
    </row>
    <row r="77" spans="1:6" x14ac:dyDescent="0.2">
      <c r="A77" s="206"/>
      <c r="B77" s="207" t="s">
        <v>310</v>
      </c>
      <c r="C77" s="208">
        <f>C25</f>
        <v>16.5</v>
      </c>
      <c r="D77" s="209" t="s">
        <v>253</v>
      </c>
      <c r="E77" s="200"/>
    </row>
    <row r="78" spans="1:6" x14ac:dyDescent="0.2">
      <c r="A78" s="206"/>
      <c r="B78" s="197" t="s">
        <v>315</v>
      </c>
      <c r="C78" s="210">
        <f>ROUND(C73*C74*C75*C76*C77,2)</f>
        <v>4479.41</v>
      </c>
      <c r="D78" s="211" t="s">
        <v>316</v>
      </c>
      <c r="E78" s="200"/>
    </row>
    <row r="80" spans="1:6" x14ac:dyDescent="0.2">
      <c r="B80" s="207"/>
      <c r="C80" s="212"/>
      <c r="D80" s="260"/>
    </row>
    <row r="81" spans="1:6" x14ac:dyDescent="0.2">
      <c r="A81" s="196" t="s">
        <v>258</v>
      </c>
      <c r="B81" s="197" t="s">
        <v>303</v>
      </c>
      <c r="C81" s="198"/>
      <c r="D81" s="199"/>
      <c r="E81" s="200"/>
    </row>
    <row r="82" spans="1:6" ht="23.25" customHeight="1" x14ac:dyDescent="0.2">
      <c r="A82" s="225" t="s">
        <v>260</v>
      </c>
      <c r="B82" s="417" t="s">
        <v>331</v>
      </c>
      <c r="C82" s="417"/>
      <c r="D82" s="417"/>
      <c r="E82" s="418"/>
      <c r="F82" s="226"/>
    </row>
    <row r="83" spans="1:6" x14ac:dyDescent="0.2">
      <c r="A83" s="206"/>
      <c r="B83" s="207" t="s">
        <v>304</v>
      </c>
      <c r="C83" s="208">
        <v>1</v>
      </c>
      <c r="D83" s="209" t="s">
        <v>184</v>
      </c>
      <c r="E83" s="206"/>
    </row>
    <row r="84" spans="1:6" x14ac:dyDescent="0.2">
      <c r="A84" s="206"/>
      <c r="B84" s="207" t="s">
        <v>335</v>
      </c>
      <c r="C84" s="210">
        <f>C83</f>
        <v>1</v>
      </c>
      <c r="D84" s="211" t="s">
        <v>184</v>
      </c>
      <c r="E84" s="200"/>
    </row>
    <row r="86" spans="1:6" x14ac:dyDescent="0.25">
      <c r="A86" s="214"/>
      <c r="B86" s="215" t="s">
        <v>401</v>
      </c>
      <c r="C86" s="420"/>
      <c r="D86" s="421"/>
      <c r="E86" s="421"/>
    </row>
    <row r="87" spans="1:6" x14ac:dyDescent="0.2">
      <c r="A87" s="216"/>
      <c r="B87" s="217" t="s">
        <v>299</v>
      </c>
      <c r="C87" s="218">
        <f>'ORÇAMENTO SD'!E35</f>
        <v>122</v>
      </c>
      <c r="D87" s="199" t="s">
        <v>182</v>
      </c>
      <c r="E87" s="200"/>
    </row>
    <row r="88" spans="1:6" x14ac:dyDescent="0.2">
      <c r="A88" s="216"/>
      <c r="B88" s="217" t="s">
        <v>300</v>
      </c>
      <c r="C88" s="218">
        <f>'ORÇAMENTO SD'!E34</f>
        <v>6</v>
      </c>
      <c r="D88" s="199" t="s">
        <v>182</v>
      </c>
      <c r="E88" s="200"/>
    </row>
    <row r="89" spans="1:6" x14ac:dyDescent="0.2">
      <c r="A89" s="216"/>
      <c r="B89" s="217" t="s">
        <v>312</v>
      </c>
      <c r="C89" s="218">
        <v>16</v>
      </c>
      <c r="D89" s="199" t="s">
        <v>313</v>
      </c>
      <c r="E89" s="200"/>
    </row>
    <row r="90" spans="1:6" x14ac:dyDescent="0.2">
      <c r="A90" s="216"/>
      <c r="B90" s="217"/>
      <c r="C90" s="218"/>
      <c r="D90" s="199"/>
      <c r="E90" s="200"/>
    </row>
    <row r="91" spans="1:6" x14ac:dyDescent="0.2">
      <c r="A91" s="216"/>
      <c r="B91" s="217"/>
      <c r="C91" s="218"/>
      <c r="D91" s="199"/>
      <c r="E91" s="200"/>
    </row>
    <row r="92" spans="1:6" x14ac:dyDescent="0.2">
      <c r="A92" s="216"/>
      <c r="B92" s="217"/>
      <c r="C92" s="218"/>
      <c r="D92" s="199"/>
      <c r="E92" s="200"/>
    </row>
    <row r="93" spans="1:6" x14ac:dyDescent="0.2">
      <c r="A93" s="216"/>
      <c r="B93" s="217"/>
      <c r="C93" s="218"/>
      <c r="D93" s="199"/>
      <c r="E93" s="200"/>
    </row>
    <row r="94" spans="1:6" x14ac:dyDescent="0.2">
      <c r="A94" s="216"/>
      <c r="B94" s="217"/>
      <c r="C94" s="218"/>
      <c r="D94" s="199"/>
      <c r="E94" s="200"/>
    </row>
    <row r="95" spans="1:6" x14ac:dyDescent="0.2">
      <c r="A95" s="216"/>
      <c r="B95" s="217"/>
      <c r="C95" s="218"/>
      <c r="D95" s="199"/>
      <c r="E95" s="200"/>
    </row>
    <row r="96" spans="1:6" x14ac:dyDescent="0.2">
      <c r="A96" s="216"/>
      <c r="B96" s="217"/>
      <c r="C96" s="218"/>
      <c r="D96" s="199"/>
      <c r="E96" s="200"/>
    </row>
    <row r="97" spans="1:5" x14ac:dyDescent="0.2">
      <c r="A97" s="216"/>
      <c r="B97" s="217"/>
      <c r="C97" s="218"/>
      <c r="D97" s="199"/>
      <c r="E97" s="200"/>
    </row>
    <row r="98" spans="1:5" x14ac:dyDescent="0.2">
      <c r="A98" s="216"/>
      <c r="B98" s="217"/>
      <c r="C98" s="218"/>
      <c r="D98" s="199"/>
      <c r="E98" s="200"/>
    </row>
    <row r="99" spans="1:5" x14ac:dyDescent="0.2">
      <c r="A99" s="216"/>
      <c r="B99" s="217"/>
      <c r="C99" s="218"/>
      <c r="D99" s="199"/>
      <c r="E99" s="200"/>
    </row>
    <row r="100" spans="1:5" x14ac:dyDescent="0.2">
      <c r="A100" s="216"/>
      <c r="B100" s="217"/>
      <c r="C100" s="218"/>
      <c r="D100" s="199"/>
      <c r="E100" s="200"/>
    </row>
    <row r="101" spans="1:5" x14ac:dyDescent="0.2">
      <c r="A101" s="216"/>
      <c r="B101" s="217"/>
      <c r="C101" s="218"/>
      <c r="D101" s="199"/>
      <c r="E101" s="200"/>
    </row>
    <row r="102" spans="1:5" x14ac:dyDescent="0.2">
      <c r="A102" s="216"/>
      <c r="B102" s="217"/>
      <c r="C102" s="218"/>
      <c r="D102" s="199"/>
      <c r="E102" s="200"/>
    </row>
    <row r="103" spans="1:5" x14ac:dyDescent="0.2">
      <c r="A103" s="216"/>
      <c r="B103" s="217"/>
      <c r="C103" s="218"/>
      <c r="D103" s="199"/>
      <c r="E103" s="200"/>
    </row>
    <row r="104" spans="1:5" x14ac:dyDescent="0.2">
      <c r="A104" s="216"/>
      <c r="B104" s="217"/>
      <c r="C104" s="218"/>
      <c r="D104" s="199"/>
      <c r="E104" s="200"/>
    </row>
    <row r="105" spans="1:5" x14ac:dyDescent="0.2">
      <c r="A105" s="196"/>
      <c r="B105" s="219"/>
      <c r="C105" s="198"/>
      <c r="D105" s="220"/>
      <c r="E105" s="200"/>
    </row>
    <row r="106" spans="1:5" x14ac:dyDescent="0.2">
      <c r="A106" s="196" t="s">
        <v>33</v>
      </c>
      <c r="B106" s="197" t="s">
        <v>173</v>
      </c>
      <c r="C106" s="198"/>
      <c r="D106" s="199"/>
      <c r="E106" s="200"/>
    </row>
    <row r="107" spans="1:5" x14ac:dyDescent="0.2">
      <c r="A107" s="201" t="s">
        <v>35</v>
      </c>
      <c r="B107" s="202" t="s">
        <v>174</v>
      </c>
      <c r="C107" s="203"/>
      <c r="D107" s="204"/>
      <c r="E107" s="205"/>
    </row>
    <row r="108" spans="1:5" x14ac:dyDescent="0.2">
      <c r="A108" s="206"/>
      <c r="B108" s="207" t="s">
        <v>293</v>
      </c>
      <c r="C108" s="208">
        <f>C87</f>
        <v>122</v>
      </c>
      <c r="D108" s="209" t="s">
        <v>182</v>
      </c>
      <c r="E108" s="206"/>
    </row>
    <row r="109" spans="1:5" x14ac:dyDescent="0.2">
      <c r="A109" s="206"/>
      <c r="B109" s="207" t="s">
        <v>294</v>
      </c>
      <c r="C109" s="208">
        <f>C88</f>
        <v>6</v>
      </c>
      <c r="D109" s="209" t="s">
        <v>182</v>
      </c>
      <c r="E109" s="200"/>
    </row>
    <row r="110" spans="1:5" x14ac:dyDescent="0.2">
      <c r="A110" s="206"/>
      <c r="B110" s="207" t="s">
        <v>296</v>
      </c>
      <c r="C110" s="210">
        <f>ROUND(C108*C109,2)</f>
        <v>732</v>
      </c>
      <c r="D110" s="211" t="s">
        <v>15</v>
      </c>
      <c r="E110" s="200"/>
    </row>
    <row r="111" spans="1:5" x14ac:dyDescent="0.2">
      <c r="A111" s="221"/>
      <c r="B111" s="222"/>
      <c r="C111" s="213"/>
      <c r="D111" s="223"/>
      <c r="E111" s="224"/>
    </row>
    <row r="112" spans="1:5" x14ac:dyDescent="0.2">
      <c r="A112" s="196" t="s">
        <v>175</v>
      </c>
      <c r="B112" s="197" t="s">
        <v>176</v>
      </c>
      <c r="C112" s="198"/>
      <c r="D112" s="199"/>
      <c r="E112" s="200"/>
    </row>
    <row r="113" spans="1:5" ht="30" customHeight="1" x14ac:dyDescent="0.25">
      <c r="A113" s="225" t="s">
        <v>177</v>
      </c>
      <c r="B113" s="417" t="s">
        <v>257</v>
      </c>
      <c r="C113" s="417"/>
      <c r="D113" s="417"/>
      <c r="E113" s="418"/>
    </row>
    <row r="114" spans="1:5" x14ac:dyDescent="0.2">
      <c r="A114" s="206"/>
      <c r="B114" s="207" t="s">
        <v>293</v>
      </c>
      <c r="C114" s="208">
        <f>C108</f>
        <v>122</v>
      </c>
      <c r="D114" s="209" t="s">
        <v>182</v>
      </c>
      <c r="E114" s="206"/>
    </row>
    <row r="115" spans="1:5" x14ac:dyDescent="0.2">
      <c r="A115" s="206"/>
      <c r="B115" s="207" t="s">
        <v>294</v>
      </c>
      <c r="C115" s="208">
        <f>C109</f>
        <v>6</v>
      </c>
      <c r="D115" s="209" t="s">
        <v>182</v>
      </c>
      <c r="E115" s="200"/>
    </row>
    <row r="116" spans="1:5" x14ac:dyDescent="0.2">
      <c r="A116" s="206"/>
      <c r="B116" s="207" t="s">
        <v>296</v>
      </c>
      <c r="C116" s="210">
        <f>ROUND(C114*C115,2)</f>
        <v>732</v>
      </c>
      <c r="D116" s="211" t="s">
        <v>15</v>
      </c>
      <c r="E116" s="200"/>
    </row>
    <row r="117" spans="1:5" x14ac:dyDescent="0.2">
      <c r="A117" s="206"/>
      <c r="B117" s="207"/>
      <c r="C117" s="254"/>
      <c r="D117" s="255"/>
      <c r="E117" s="200"/>
    </row>
    <row r="118" spans="1:5" ht="30" customHeight="1" x14ac:dyDescent="0.25">
      <c r="A118" s="225" t="s">
        <v>323</v>
      </c>
      <c r="B118" s="417" t="s">
        <v>341</v>
      </c>
      <c r="C118" s="417"/>
      <c r="D118" s="417"/>
      <c r="E118" s="418"/>
    </row>
    <row r="119" spans="1:5" x14ac:dyDescent="0.2">
      <c r="A119" s="206"/>
      <c r="B119" s="207" t="s">
        <v>293</v>
      </c>
      <c r="C119" s="208">
        <f>C114</f>
        <v>122</v>
      </c>
      <c r="D119" s="209" t="s">
        <v>182</v>
      </c>
      <c r="E119" s="206"/>
    </row>
    <row r="120" spans="1:5" x14ac:dyDescent="0.2">
      <c r="A120" s="206"/>
      <c r="B120" s="207" t="s">
        <v>294</v>
      </c>
      <c r="C120" s="208">
        <f>C115</f>
        <v>6</v>
      </c>
      <c r="D120" s="209" t="s">
        <v>182</v>
      </c>
      <c r="E120" s="200"/>
    </row>
    <row r="121" spans="1:5" x14ac:dyDescent="0.2">
      <c r="A121" s="206"/>
      <c r="B121" s="207" t="s">
        <v>296</v>
      </c>
      <c r="C121" s="210">
        <f>ROUND(C119*C120,2)</f>
        <v>732</v>
      </c>
      <c r="D121" s="211" t="s">
        <v>15</v>
      </c>
      <c r="E121" s="200"/>
    </row>
    <row r="122" spans="1:5" x14ac:dyDescent="0.2">
      <c r="A122" s="206"/>
      <c r="B122" s="207"/>
      <c r="C122" s="254"/>
      <c r="D122" s="255"/>
      <c r="E122" s="200"/>
    </row>
    <row r="123" spans="1:5" x14ac:dyDescent="0.2">
      <c r="A123" s="196" t="s">
        <v>178</v>
      </c>
      <c r="B123" s="197" t="s">
        <v>179</v>
      </c>
      <c r="C123" s="256"/>
      <c r="D123" s="257"/>
      <c r="E123" s="200"/>
    </row>
    <row r="124" spans="1:5" ht="30" customHeight="1" x14ac:dyDescent="0.25">
      <c r="A124" s="225" t="s">
        <v>180</v>
      </c>
      <c r="B124" s="417" t="s">
        <v>181</v>
      </c>
      <c r="C124" s="419"/>
      <c r="D124" s="419"/>
      <c r="E124" s="418"/>
    </row>
    <row r="125" spans="1:5" x14ac:dyDescent="0.2">
      <c r="A125" s="206"/>
      <c r="B125" s="207" t="s">
        <v>293</v>
      </c>
      <c r="C125" s="208">
        <f>C108</f>
        <v>122</v>
      </c>
      <c r="D125" s="209" t="s">
        <v>182</v>
      </c>
      <c r="E125" s="206"/>
    </row>
    <row r="126" spans="1:5" x14ac:dyDescent="0.2">
      <c r="A126" s="206"/>
      <c r="B126" s="207" t="s">
        <v>250</v>
      </c>
      <c r="C126" s="208">
        <v>2</v>
      </c>
      <c r="D126" s="209" t="s">
        <v>184</v>
      </c>
      <c r="E126" s="206"/>
    </row>
    <row r="127" spans="1:5" x14ac:dyDescent="0.2">
      <c r="A127" s="206"/>
      <c r="B127" s="207" t="s">
        <v>314</v>
      </c>
      <c r="C127" s="208">
        <f>C120*2</f>
        <v>12</v>
      </c>
      <c r="D127" s="209" t="s">
        <v>182</v>
      </c>
      <c r="E127" s="206"/>
    </row>
    <row r="128" spans="1:5" x14ac:dyDescent="0.2">
      <c r="A128" s="206"/>
      <c r="B128" s="207" t="s">
        <v>301</v>
      </c>
      <c r="C128" s="210">
        <f>ROUND(C125*C126+C127,2)</f>
        <v>256</v>
      </c>
      <c r="D128" s="211" t="s">
        <v>182</v>
      </c>
      <c r="E128" s="200"/>
    </row>
    <row r="130" spans="1:6" ht="30" customHeight="1" x14ac:dyDescent="0.2">
      <c r="A130" s="225" t="s">
        <v>183</v>
      </c>
      <c r="B130" s="417" t="s">
        <v>302</v>
      </c>
      <c r="C130" s="417"/>
      <c r="D130" s="417"/>
      <c r="E130" s="418"/>
      <c r="F130" s="226"/>
    </row>
    <row r="131" spans="1:6" x14ac:dyDescent="0.2">
      <c r="A131" s="206"/>
      <c r="B131" s="207" t="s">
        <v>293</v>
      </c>
      <c r="C131" s="208">
        <f>C125</f>
        <v>122</v>
      </c>
      <c r="D131" s="209" t="s">
        <v>182</v>
      </c>
      <c r="E131" s="206"/>
    </row>
    <row r="132" spans="1:6" x14ac:dyDescent="0.2">
      <c r="A132" s="206"/>
      <c r="B132" s="207" t="s">
        <v>250</v>
      </c>
      <c r="C132" s="208">
        <v>2</v>
      </c>
      <c r="D132" s="209" t="s">
        <v>184</v>
      </c>
      <c r="E132" s="206"/>
    </row>
    <row r="133" spans="1:6" x14ac:dyDescent="0.2">
      <c r="A133" s="206"/>
      <c r="B133" s="207" t="s">
        <v>301</v>
      </c>
      <c r="C133" s="210">
        <f>ROUND(C131*C132,2)</f>
        <v>244</v>
      </c>
      <c r="D133" s="211" t="s">
        <v>182</v>
      </c>
      <c r="E133" s="200"/>
    </row>
    <row r="135" spans="1:6" x14ac:dyDescent="0.2">
      <c r="A135" s="196" t="s">
        <v>229</v>
      </c>
      <c r="B135" s="197" t="s">
        <v>227</v>
      </c>
      <c r="C135" s="198"/>
      <c r="D135" s="199"/>
      <c r="E135" s="200"/>
    </row>
    <row r="136" spans="1:6" s="227" customFormat="1" x14ac:dyDescent="0.2">
      <c r="A136" s="225" t="s">
        <v>230</v>
      </c>
      <c r="B136" s="417" t="s">
        <v>339</v>
      </c>
      <c r="C136" s="417"/>
      <c r="D136" s="417"/>
      <c r="E136" s="418"/>
      <c r="F136" s="226"/>
    </row>
    <row r="137" spans="1:6" x14ac:dyDescent="0.2">
      <c r="A137" s="206"/>
      <c r="B137" s="207" t="s">
        <v>305</v>
      </c>
      <c r="C137" s="208">
        <f>C116</f>
        <v>732</v>
      </c>
      <c r="D137" s="209" t="s">
        <v>15</v>
      </c>
      <c r="E137" s="206"/>
    </row>
    <row r="138" spans="1:6" x14ac:dyDescent="0.2">
      <c r="A138" s="206"/>
      <c r="B138" s="207" t="s">
        <v>306</v>
      </c>
      <c r="C138" s="228">
        <v>4.2000000000000003E-2</v>
      </c>
      <c r="D138" s="209" t="s">
        <v>251</v>
      </c>
      <c r="E138" s="200"/>
    </row>
    <row r="139" spans="1:6" x14ac:dyDescent="0.2">
      <c r="A139" s="206"/>
      <c r="B139" s="207" t="s">
        <v>307</v>
      </c>
      <c r="C139" s="208">
        <v>2.52</v>
      </c>
      <c r="D139" s="209" t="s">
        <v>308</v>
      </c>
      <c r="E139" s="200"/>
    </row>
    <row r="140" spans="1:6" x14ac:dyDescent="0.2">
      <c r="A140" s="206"/>
      <c r="B140" s="207" t="s">
        <v>309</v>
      </c>
      <c r="C140" s="208">
        <v>1.5</v>
      </c>
      <c r="D140" s="209" t="s">
        <v>252</v>
      </c>
      <c r="E140" s="200"/>
    </row>
    <row r="141" spans="1:6" x14ac:dyDescent="0.2">
      <c r="A141" s="206"/>
      <c r="B141" s="207" t="s">
        <v>310</v>
      </c>
      <c r="C141" s="208">
        <f>C89</f>
        <v>16</v>
      </c>
      <c r="D141" s="209" t="s">
        <v>253</v>
      </c>
      <c r="E141" s="200"/>
    </row>
    <row r="142" spans="1:6" x14ac:dyDescent="0.2">
      <c r="A142" s="206"/>
      <c r="B142" s="197" t="s">
        <v>315</v>
      </c>
      <c r="C142" s="210">
        <f>ROUND(C137*C138*C139*C140*C141,2)</f>
        <v>1859.4</v>
      </c>
      <c r="D142" s="211" t="s">
        <v>316</v>
      </c>
      <c r="E142" s="200"/>
    </row>
    <row r="144" spans="1:6" x14ac:dyDescent="0.2">
      <c r="A144" s="196" t="s">
        <v>258</v>
      </c>
      <c r="B144" s="197" t="s">
        <v>303</v>
      </c>
      <c r="C144" s="198"/>
      <c r="D144" s="199"/>
      <c r="E144" s="200"/>
    </row>
    <row r="145" spans="1:6" ht="23.25" customHeight="1" x14ac:dyDescent="0.2">
      <c r="A145" s="225" t="s">
        <v>260</v>
      </c>
      <c r="B145" s="417" t="s">
        <v>331</v>
      </c>
      <c r="C145" s="417"/>
      <c r="D145" s="417"/>
      <c r="E145" s="418"/>
      <c r="F145" s="226"/>
    </row>
    <row r="146" spans="1:6" x14ac:dyDescent="0.2">
      <c r="A146" s="206"/>
      <c r="B146" s="207" t="s">
        <v>304</v>
      </c>
      <c r="C146" s="208">
        <v>1</v>
      </c>
      <c r="D146" s="209" t="s">
        <v>184</v>
      </c>
      <c r="E146" s="206"/>
    </row>
    <row r="147" spans="1:6" x14ac:dyDescent="0.2">
      <c r="A147" s="206"/>
      <c r="B147" s="207" t="s">
        <v>335</v>
      </c>
      <c r="C147" s="210">
        <f>C146</f>
        <v>1</v>
      </c>
      <c r="D147" s="211" t="s">
        <v>184</v>
      </c>
      <c r="E147" s="200"/>
    </row>
    <row r="149" spans="1:6" x14ac:dyDescent="0.25">
      <c r="A149" s="214"/>
      <c r="B149" s="215" t="s">
        <v>402</v>
      </c>
      <c r="C149" s="420"/>
      <c r="D149" s="421"/>
      <c r="E149" s="421"/>
    </row>
    <row r="150" spans="1:6" x14ac:dyDescent="0.2">
      <c r="A150" s="216"/>
      <c r="B150" s="217" t="s">
        <v>299</v>
      </c>
      <c r="C150" s="218">
        <f>'ORÇAMENTO SD'!E58</f>
        <v>61</v>
      </c>
      <c r="D150" s="199" t="s">
        <v>182</v>
      </c>
      <c r="E150" s="200"/>
    </row>
    <row r="151" spans="1:6" x14ac:dyDescent="0.2">
      <c r="A151" s="216"/>
      <c r="B151" s="217" t="s">
        <v>300</v>
      </c>
      <c r="C151" s="218">
        <f>'ORÇAMENTO SD'!E57</f>
        <v>6</v>
      </c>
      <c r="D151" s="199" t="s">
        <v>182</v>
      </c>
      <c r="E151" s="200"/>
    </row>
    <row r="152" spans="1:6" x14ac:dyDescent="0.2">
      <c r="A152" s="216"/>
      <c r="B152" s="217" t="s">
        <v>312</v>
      </c>
      <c r="C152" s="218">
        <v>16</v>
      </c>
      <c r="D152" s="199" t="s">
        <v>313</v>
      </c>
      <c r="E152" s="200"/>
    </row>
    <row r="153" spans="1:6" x14ac:dyDescent="0.2">
      <c r="A153" s="216"/>
      <c r="B153" s="217"/>
      <c r="C153" s="218"/>
      <c r="D153" s="199"/>
      <c r="E153" s="200"/>
    </row>
    <row r="154" spans="1:6" x14ac:dyDescent="0.2">
      <c r="A154" s="216"/>
      <c r="B154" s="217"/>
      <c r="C154" s="218"/>
      <c r="D154" s="199"/>
      <c r="E154" s="200"/>
    </row>
    <row r="155" spans="1:6" x14ac:dyDescent="0.2">
      <c r="A155" s="216"/>
      <c r="B155" s="217"/>
      <c r="C155" s="218"/>
      <c r="D155" s="199"/>
      <c r="E155" s="200"/>
    </row>
    <row r="156" spans="1:6" x14ac:dyDescent="0.2">
      <c r="A156" s="216"/>
      <c r="B156" s="217"/>
      <c r="C156" s="218"/>
      <c r="D156" s="199"/>
      <c r="E156" s="200"/>
    </row>
    <row r="157" spans="1:6" x14ac:dyDescent="0.2">
      <c r="A157" s="216"/>
      <c r="B157" s="217"/>
      <c r="C157" s="218"/>
      <c r="D157" s="199"/>
      <c r="E157" s="200"/>
    </row>
    <row r="158" spans="1:6" x14ac:dyDescent="0.2">
      <c r="A158" s="216"/>
      <c r="B158" s="217"/>
      <c r="C158" s="218"/>
      <c r="D158" s="199"/>
      <c r="E158" s="200"/>
    </row>
    <row r="159" spans="1:6" x14ac:dyDescent="0.2">
      <c r="A159" s="216"/>
      <c r="B159" s="217"/>
      <c r="C159" s="218"/>
      <c r="D159" s="199"/>
      <c r="E159" s="200"/>
    </row>
    <row r="160" spans="1:6" x14ac:dyDescent="0.2">
      <c r="A160" s="216"/>
      <c r="B160" s="217"/>
      <c r="C160" s="218"/>
      <c r="D160" s="199"/>
      <c r="E160" s="200"/>
    </row>
    <row r="161" spans="1:5" x14ac:dyDescent="0.2">
      <c r="A161" s="216"/>
      <c r="B161" s="217"/>
      <c r="C161" s="218"/>
      <c r="D161" s="199"/>
      <c r="E161" s="200"/>
    </row>
    <row r="162" spans="1:5" x14ac:dyDescent="0.2">
      <c r="A162" s="216"/>
      <c r="B162" s="217"/>
      <c r="C162" s="218"/>
      <c r="D162" s="199"/>
      <c r="E162" s="200"/>
    </row>
    <row r="163" spans="1:5" x14ac:dyDescent="0.2">
      <c r="A163" s="216"/>
      <c r="B163" s="217"/>
      <c r="C163" s="218"/>
      <c r="D163" s="199"/>
      <c r="E163" s="200"/>
    </row>
    <row r="164" spans="1:5" x14ac:dyDescent="0.2">
      <c r="A164" s="216"/>
      <c r="B164" s="217"/>
      <c r="C164" s="218"/>
      <c r="D164" s="199"/>
      <c r="E164" s="200"/>
    </row>
    <row r="165" spans="1:5" x14ac:dyDescent="0.2">
      <c r="A165" s="216"/>
      <c r="B165" s="217"/>
      <c r="C165" s="218"/>
      <c r="D165" s="199"/>
      <c r="E165" s="200"/>
    </row>
    <row r="166" spans="1:5" x14ac:dyDescent="0.2">
      <c r="A166" s="216"/>
      <c r="B166" s="217"/>
      <c r="C166" s="218"/>
      <c r="D166" s="199"/>
      <c r="E166" s="200"/>
    </row>
    <row r="167" spans="1:5" x14ac:dyDescent="0.2">
      <c r="A167" s="216"/>
      <c r="B167" s="217"/>
      <c r="C167" s="218"/>
      <c r="D167" s="199"/>
      <c r="E167" s="200"/>
    </row>
    <row r="168" spans="1:5" x14ac:dyDescent="0.2">
      <c r="A168" s="196"/>
      <c r="B168" s="219"/>
      <c r="C168" s="198"/>
      <c r="D168" s="220"/>
      <c r="E168" s="200"/>
    </row>
    <row r="169" spans="1:5" x14ac:dyDescent="0.2">
      <c r="A169" s="196" t="s">
        <v>33</v>
      </c>
      <c r="B169" s="197" t="s">
        <v>173</v>
      </c>
      <c r="C169" s="198"/>
      <c r="D169" s="199"/>
      <c r="E169" s="200"/>
    </row>
    <row r="170" spans="1:5" x14ac:dyDescent="0.2">
      <c r="A170" s="201" t="s">
        <v>35</v>
      </c>
      <c r="B170" s="202" t="s">
        <v>174</v>
      </c>
      <c r="C170" s="203"/>
      <c r="D170" s="204"/>
      <c r="E170" s="205"/>
    </row>
    <row r="171" spans="1:5" x14ac:dyDescent="0.2">
      <c r="A171" s="206"/>
      <c r="B171" s="207" t="s">
        <v>293</v>
      </c>
      <c r="C171" s="208">
        <f>C150</f>
        <v>61</v>
      </c>
      <c r="D171" s="209" t="s">
        <v>182</v>
      </c>
      <c r="E171" s="206"/>
    </row>
    <row r="172" spans="1:5" x14ac:dyDescent="0.2">
      <c r="A172" s="206"/>
      <c r="B172" s="207" t="s">
        <v>294</v>
      </c>
      <c r="C172" s="208">
        <f>C151</f>
        <v>6</v>
      </c>
      <c r="D172" s="209" t="s">
        <v>182</v>
      </c>
      <c r="E172" s="200"/>
    </row>
    <row r="173" spans="1:5" x14ac:dyDescent="0.2">
      <c r="A173" s="206"/>
      <c r="B173" s="207" t="s">
        <v>296</v>
      </c>
      <c r="C173" s="210">
        <f>ROUND(C171*C172,2)</f>
        <v>366</v>
      </c>
      <c r="D173" s="211" t="s">
        <v>15</v>
      </c>
      <c r="E173" s="200"/>
    </row>
    <row r="174" spans="1:5" x14ac:dyDescent="0.2">
      <c r="A174" s="221"/>
      <c r="B174" s="222"/>
      <c r="C174" s="213"/>
      <c r="D174" s="223"/>
      <c r="E174" s="224"/>
    </row>
    <row r="175" spans="1:5" x14ac:dyDescent="0.2">
      <c r="A175" s="196" t="s">
        <v>175</v>
      </c>
      <c r="B175" s="197" t="s">
        <v>176</v>
      </c>
      <c r="C175" s="198"/>
      <c r="D175" s="199"/>
      <c r="E175" s="200"/>
    </row>
    <row r="176" spans="1:5" ht="30" customHeight="1" x14ac:dyDescent="0.25">
      <c r="A176" s="225" t="s">
        <v>177</v>
      </c>
      <c r="B176" s="417" t="s">
        <v>257</v>
      </c>
      <c r="C176" s="417"/>
      <c r="D176" s="417"/>
      <c r="E176" s="418"/>
    </row>
    <row r="177" spans="1:5" x14ac:dyDescent="0.2">
      <c r="A177" s="206"/>
      <c r="B177" s="207" t="s">
        <v>293</v>
      </c>
      <c r="C177" s="208">
        <f>C171</f>
        <v>61</v>
      </c>
      <c r="D177" s="209" t="s">
        <v>182</v>
      </c>
      <c r="E177" s="206"/>
    </row>
    <row r="178" spans="1:5" x14ac:dyDescent="0.2">
      <c r="A178" s="206"/>
      <c r="B178" s="207" t="s">
        <v>294</v>
      </c>
      <c r="C178" s="208">
        <f>C172</f>
        <v>6</v>
      </c>
      <c r="D178" s="209" t="s">
        <v>182</v>
      </c>
      <c r="E178" s="200"/>
    </row>
    <row r="179" spans="1:5" x14ac:dyDescent="0.2">
      <c r="A179" s="206"/>
      <c r="B179" s="207" t="s">
        <v>296</v>
      </c>
      <c r="C179" s="210">
        <f>ROUND(C177*C178,2)</f>
        <v>366</v>
      </c>
      <c r="D179" s="211" t="s">
        <v>15</v>
      </c>
      <c r="E179" s="200"/>
    </row>
    <row r="180" spans="1:5" x14ac:dyDescent="0.2">
      <c r="A180" s="206"/>
      <c r="B180" s="207"/>
      <c r="C180" s="254"/>
      <c r="D180" s="255"/>
      <c r="E180" s="200"/>
    </row>
    <row r="181" spans="1:5" ht="30" customHeight="1" x14ac:dyDescent="0.25">
      <c r="A181" s="225" t="s">
        <v>323</v>
      </c>
      <c r="B181" s="417" t="s">
        <v>341</v>
      </c>
      <c r="C181" s="417"/>
      <c r="D181" s="417"/>
      <c r="E181" s="418"/>
    </row>
    <row r="182" spans="1:5" x14ac:dyDescent="0.2">
      <c r="A182" s="206"/>
      <c r="B182" s="207" t="s">
        <v>293</v>
      </c>
      <c r="C182" s="208">
        <f>C177</f>
        <v>61</v>
      </c>
      <c r="D182" s="209" t="s">
        <v>182</v>
      </c>
      <c r="E182" s="206"/>
    </row>
    <row r="183" spans="1:5" x14ac:dyDescent="0.2">
      <c r="A183" s="206"/>
      <c r="B183" s="207" t="s">
        <v>294</v>
      </c>
      <c r="C183" s="208">
        <f>C178</f>
        <v>6</v>
      </c>
      <c r="D183" s="209" t="s">
        <v>182</v>
      </c>
      <c r="E183" s="200"/>
    </row>
    <row r="184" spans="1:5" x14ac:dyDescent="0.2">
      <c r="A184" s="206"/>
      <c r="B184" s="207" t="s">
        <v>296</v>
      </c>
      <c r="C184" s="210">
        <f>ROUND(C182*C183,2)</f>
        <v>366</v>
      </c>
      <c r="D184" s="211" t="s">
        <v>15</v>
      </c>
      <c r="E184" s="200"/>
    </row>
    <row r="185" spans="1:5" x14ac:dyDescent="0.2">
      <c r="A185" s="206"/>
      <c r="B185" s="207"/>
      <c r="C185" s="254"/>
      <c r="D185" s="255"/>
      <c r="E185" s="200"/>
    </row>
    <row r="186" spans="1:5" x14ac:dyDescent="0.2">
      <c r="A186" s="196" t="s">
        <v>178</v>
      </c>
      <c r="B186" s="197" t="s">
        <v>179</v>
      </c>
      <c r="C186" s="256"/>
      <c r="D186" s="257"/>
      <c r="E186" s="200"/>
    </row>
    <row r="187" spans="1:5" ht="30" customHeight="1" x14ac:dyDescent="0.25">
      <c r="A187" s="225" t="s">
        <v>180</v>
      </c>
      <c r="B187" s="417" t="s">
        <v>181</v>
      </c>
      <c r="C187" s="419"/>
      <c r="D187" s="419"/>
      <c r="E187" s="418"/>
    </row>
    <row r="188" spans="1:5" x14ac:dyDescent="0.2">
      <c r="A188" s="206"/>
      <c r="B188" s="207" t="s">
        <v>293</v>
      </c>
      <c r="C188" s="208">
        <f>C171</f>
        <v>61</v>
      </c>
      <c r="D188" s="209" t="s">
        <v>182</v>
      </c>
      <c r="E188" s="206"/>
    </row>
    <row r="189" spans="1:5" x14ac:dyDescent="0.2">
      <c r="A189" s="206"/>
      <c r="B189" s="207" t="s">
        <v>250</v>
      </c>
      <c r="C189" s="208">
        <v>2</v>
      </c>
      <c r="D189" s="209" t="s">
        <v>184</v>
      </c>
      <c r="E189" s="206"/>
    </row>
    <row r="190" spans="1:5" x14ac:dyDescent="0.2">
      <c r="A190" s="206"/>
      <c r="B190" s="207" t="s">
        <v>314</v>
      </c>
      <c r="C190" s="208">
        <f>C183*2</f>
        <v>12</v>
      </c>
      <c r="D190" s="209" t="s">
        <v>182</v>
      </c>
      <c r="E190" s="206"/>
    </row>
    <row r="191" spans="1:5" x14ac:dyDescent="0.2">
      <c r="A191" s="206"/>
      <c r="B191" s="207" t="s">
        <v>301</v>
      </c>
      <c r="C191" s="210">
        <f>ROUND(C188*C189+C190,2)</f>
        <v>134</v>
      </c>
      <c r="D191" s="211" t="s">
        <v>182</v>
      </c>
      <c r="E191" s="200"/>
    </row>
    <row r="193" spans="1:6" ht="30" customHeight="1" x14ac:dyDescent="0.2">
      <c r="A193" s="225" t="s">
        <v>183</v>
      </c>
      <c r="B193" s="417" t="s">
        <v>302</v>
      </c>
      <c r="C193" s="417"/>
      <c r="D193" s="417"/>
      <c r="E193" s="418"/>
      <c r="F193" s="226"/>
    </row>
    <row r="194" spans="1:6" x14ac:dyDescent="0.2">
      <c r="A194" s="206"/>
      <c r="B194" s="207" t="s">
        <v>293</v>
      </c>
      <c r="C194" s="208">
        <f>C188</f>
        <v>61</v>
      </c>
      <c r="D194" s="209" t="s">
        <v>182</v>
      </c>
      <c r="E194" s="206"/>
    </row>
    <row r="195" spans="1:6" x14ac:dyDescent="0.2">
      <c r="A195" s="206"/>
      <c r="B195" s="207" t="s">
        <v>250</v>
      </c>
      <c r="C195" s="208">
        <v>2</v>
      </c>
      <c r="D195" s="209" t="s">
        <v>184</v>
      </c>
      <c r="E195" s="206"/>
    </row>
    <row r="196" spans="1:6" x14ac:dyDescent="0.2">
      <c r="A196" s="206"/>
      <c r="B196" s="207" t="s">
        <v>301</v>
      </c>
      <c r="C196" s="210">
        <f>ROUND(C194*C195,2)</f>
        <v>122</v>
      </c>
      <c r="D196" s="211" t="s">
        <v>182</v>
      </c>
      <c r="E196" s="200"/>
    </row>
    <row r="198" spans="1:6" x14ac:dyDescent="0.2">
      <c r="A198" s="196" t="s">
        <v>229</v>
      </c>
      <c r="B198" s="197" t="s">
        <v>227</v>
      </c>
      <c r="C198" s="198"/>
      <c r="D198" s="199"/>
      <c r="E198" s="200"/>
    </row>
    <row r="199" spans="1:6" s="227" customFormat="1" x14ac:dyDescent="0.2">
      <c r="A199" s="225" t="s">
        <v>230</v>
      </c>
      <c r="B199" s="417" t="s">
        <v>339</v>
      </c>
      <c r="C199" s="417"/>
      <c r="D199" s="417"/>
      <c r="E199" s="418"/>
      <c r="F199" s="226"/>
    </row>
    <row r="200" spans="1:6" x14ac:dyDescent="0.2">
      <c r="A200" s="206"/>
      <c r="B200" s="207" t="s">
        <v>305</v>
      </c>
      <c r="C200" s="208">
        <f>C179</f>
        <v>366</v>
      </c>
      <c r="D200" s="209" t="s">
        <v>15</v>
      </c>
      <c r="E200" s="206"/>
    </row>
    <row r="201" spans="1:6" x14ac:dyDescent="0.2">
      <c r="A201" s="206"/>
      <c r="B201" s="207" t="s">
        <v>306</v>
      </c>
      <c r="C201" s="228">
        <v>4.2000000000000003E-2</v>
      </c>
      <c r="D201" s="209" t="s">
        <v>251</v>
      </c>
      <c r="E201" s="200"/>
    </row>
    <row r="202" spans="1:6" x14ac:dyDescent="0.2">
      <c r="A202" s="206"/>
      <c r="B202" s="207" t="s">
        <v>307</v>
      </c>
      <c r="C202" s="208">
        <v>2.52</v>
      </c>
      <c r="D202" s="209" t="s">
        <v>308</v>
      </c>
      <c r="E202" s="200"/>
    </row>
    <row r="203" spans="1:6" x14ac:dyDescent="0.2">
      <c r="A203" s="206"/>
      <c r="B203" s="207" t="s">
        <v>309</v>
      </c>
      <c r="C203" s="208">
        <v>1.5</v>
      </c>
      <c r="D203" s="209" t="s">
        <v>252</v>
      </c>
      <c r="E203" s="200"/>
    </row>
    <row r="204" spans="1:6" x14ac:dyDescent="0.2">
      <c r="A204" s="206"/>
      <c r="B204" s="207" t="s">
        <v>310</v>
      </c>
      <c r="C204" s="208">
        <f>C152</f>
        <v>16</v>
      </c>
      <c r="D204" s="209" t="s">
        <v>253</v>
      </c>
      <c r="E204" s="200"/>
    </row>
    <row r="205" spans="1:6" x14ac:dyDescent="0.2">
      <c r="A205" s="206"/>
      <c r="B205" s="197" t="s">
        <v>315</v>
      </c>
      <c r="C205" s="210">
        <f>ROUND(C200*C201*C202*C203*C204,2)</f>
        <v>929.7</v>
      </c>
      <c r="D205" s="211" t="s">
        <v>316</v>
      </c>
      <c r="E205" s="200"/>
    </row>
    <row r="207" spans="1:6" x14ac:dyDescent="0.2">
      <c r="A207" s="196" t="s">
        <v>258</v>
      </c>
      <c r="B207" s="197" t="s">
        <v>303</v>
      </c>
      <c r="C207" s="198"/>
      <c r="D207" s="199"/>
      <c r="E207" s="200"/>
    </row>
    <row r="208" spans="1:6" ht="23.25" customHeight="1" x14ac:dyDescent="0.2">
      <c r="A208" s="225" t="s">
        <v>260</v>
      </c>
      <c r="B208" s="417" t="s">
        <v>331</v>
      </c>
      <c r="C208" s="417"/>
      <c r="D208" s="417"/>
      <c r="E208" s="418"/>
      <c r="F208" s="226"/>
    </row>
    <row r="209" spans="1:5" x14ac:dyDescent="0.2">
      <c r="A209" s="206"/>
      <c r="B209" s="207" t="s">
        <v>304</v>
      </c>
      <c r="C209" s="208">
        <v>1</v>
      </c>
      <c r="D209" s="209" t="s">
        <v>184</v>
      </c>
      <c r="E209" s="206"/>
    </row>
    <row r="210" spans="1:5" x14ac:dyDescent="0.2">
      <c r="A210" s="206"/>
      <c r="B210" s="207" t="s">
        <v>335</v>
      </c>
      <c r="C210" s="210">
        <f>C209</f>
        <v>1</v>
      </c>
      <c r="D210" s="211" t="s">
        <v>184</v>
      </c>
      <c r="E210" s="200"/>
    </row>
    <row r="212" spans="1:5" x14ac:dyDescent="0.25">
      <c r="A212" s="214"/>
      <c r="B212" s="215" t="s">
        <v>403</v>
      </c>
      <c r="C212" s="420"/>
      <c r="D212" s="421"/>
      <c r="E212" s="421"/>
    </row>
    <row r="213" spans="1:5" x14ac:dyDescent="0.2">
      <c r="A213" s="216"/>
      <c r="B213" s="217" t="s">
        <v>299</v>
      </c>
      <c r="C213" s="218">
        <f>'ORÇAMENTO SD'!E81</f>
        <v>137</v>
      </c>
      <c r="D213" s="199" t="s">
        <v>182</v>
      </c>
      <c r="E213" s="200"/>
    </row>
    <row r="214" spans="1:5" x14ac:dyDescent="0.2">
      <c r="A214" s="216"/>
      <c r="B214" s="217" t="s">
        <v>300</v>
      </c>
      <c r="C214" s="218">
        <f>'ORÇAMENTO SD'!E80</f>
        <v>6</v>
      </c>
      <c r="D214" s="199" t="s">
        <v>182</v>
      </c>
      <c r="E214" s="200"/>
    </row>
    <row r="215" spans="1:5" x14ac:dyDescent="0.2">
      <c r="A215" s="216"/>
      <c r="B215" s="217" t="s">
        <v>312</v>
      </c>
      <c r="C215" s="218">
        <v>16</v>
      </c>
      <c r="D215" s="199" t="s">
        <v>313</v>
      </c>
      <c r="E215" s="200"/>
    </row>
    <row r="216" spans="1:5" x14ac:dyDescent="0.2">
      <c r="A216" s="216"/>
      <c r="B216" s="217"/>
      <c r="C216" s="218"/>
      <c r="D216" s="199"/>
      <c r="E216" s="200"/>
    </row>
    <row r="217" spans="1:5" x14ac:dyDescent="0.2">
      <c r="A217" s="216"/>
      <c r="B217" s="217"/>
      <c r="C217" s="218"/>
      <c r="D217" s="199"/>
      <c r="E217" s="200"/>
    </row>
    <row r="218" spans="1:5" x14ac:dyDescent="0.2">
      <c r="A218" s="216"/>
      <c r="B218" s="217"/>
      <c r="C218" s="218"/>
      <c r="D218" s="199"/>
      <c r="E218" s="200"/>
    </row>
    <row r="219" spans="1:5" x14ac:dyDescent="0.2">
      <c r="A219" s="216"/>
      <c r="B219" s="217"/>
      <c r="C219" s="218"/>
      <c r="D219" s="199"/>
      <c r="E219" s="200"/>
    </row>
    <row r="220" spans="1:5" x14ac:dyDescent="0.2">
      <c r="A220" s="216"/>
      <c r="B220" s="217"/>
      <c r="C220" s="218"/>
      <c r="D220" s="199"/>
      <c r="E220" s="200"/>
    </row>
    <row r="221" spans="1:5" x14ac:dyDescent="0.2">
      <c r="A221" s="216"/>
      <c r="B221" s="217"/>
      <c r="C221" s="218"/>
      <c r="D221" s="199"/>
      <c r="E221" s="200"/>
    </row>
    <row r="222" spans="1:5" x14ac:dyDescent="0.2">
      <c r="A222" s="216"/>
      <c r="B222" s="217"/>
      <c r="C222" s="218"/>
      <c r="D222" s="199"/>
      <c r="E222" s="200"/>
    </row>
    <row r="223" spans="1:5" x14ac:dyDescent="0.2">
      <c r="A223" s="216"/>
      <c r="B223" s="217"/>
      <c r="C223" s="218"/>
      <c r="D223" s="199"/>
      <c r="E223" s="200"/>
    </row>
    <row r="224" spans="1:5" x14ac:dyDescent="0.2">
      <c r="A224" s="216"/>
      <c r="B224" s="217"/>
      <c r="C224" s="218"/>
      <c r="D224" s="199"/>
      <c r="E224" s="200"/>
    </row>
    <row r="225" spans="1:5" x14ac:dyDescent="0.2">
      <c r="A225" s="216"/>
      <c r="B225" s="217"/>
      <c r="C225" s="218"/>
      <c r="D225" s="199"/>
      <c r="E225" s="200"/>
    </row>
    <row r="226" spans="1:5" x14ac:dyDescent="0.2">
      <c r="A226" s="216"/>
      <c r="B226" s="217"/>
      <c r="C226" s="218"/>
      <c r="D226" s="199"/>
      <c r="E226" s="200"/>
    </row>
    <row r="227" spans="1:5" x14ac:dyDescent="0.2">
      <c r="A227" s="216"/>
      <c r="B227" s="217"/>
      <c r="C227" s="218"/>
      <c r="D227" s="199"/>
      <c r="E227" s="200"/>
    </row>
    <row r="228" spans="1:5" x14ac:dyDescent="0.2">
      <c r="A228" s="216"/>
      <c r="B228" s="217"/>
      <c r="C228" s="218"/>
      <c r="D228" s="199"/>
      <c r="E228" s="200"/>
    </row>
    <row r="229" spans="1:5" x14ac:dyDescent="0.2">
      <c r="A229" s="216"/>
      <c r="B229" s="217"/>
      <c r="C229" s="218"/>
      <c r="D229" s="199"/>
      <c r="E229" s="200"/>
    </row>
    <row r="230" spans="1:5" x14ac:dyDescent="0.2">
      <c r="A230" s="216"/>
      <c r="B230" s="217"/>
      <c r="C230" s="218"/>
      <c r="D230" s="199"/>
      <c r="E230" s="200"/>
    </row>
    <row r="231" spans="1:5" x14ac:dyDescent="0.2">
      <c r="A231" s="196"/>
      <c r="B231" s="219"/>
      <c r="C231" s="198"/>
      <c r="D231" s="220"/>
      <c r="E231" s="200"/>
    </row>
    <row r="232" spans="1:5" x14ac:dyDescent="0.2">
      <c r="A232" s="196" t="s">
        <v>33</v>
      </c>
      <c r="B232" s="197" t="s">
        <v>173</v>
      </c>
      <c r="C232" s="198"/>
      <c r="D232" s="199"/>
      <c r="E232" s="200"/>
    </row>
    <row r="233" spans="1:5" x14ac:dyDescent="0.2">
      <c r="A233" s="201" t="s">
        <v>35</v>
      </c>
      <c r="B233" s="202" t="s">
        <v>174</v>
      </c>
      <c r="C233" s="203"/>
      <c r="D233" s="204"/>
      <c r="E233" s="205"/>
    </row>
    <row r="234" spans="1:5" x14ac:dyDescent="0.2">
      <c r="A234" s="206"/>
      <c r="B234" s="207" t="s">
        <v>293</v>
      </c>
      <c r="C234" s="208">
        <f>C213</f>
        <v>137</v>
      </c>
      <c r="D234" s="209" t="s">
        <v>182</v>
      </c>
      <c r="E234" s="206"/>
    </row>
    <row r="235" spans="1:5" x14ac:dyDescent="0.2">
      <c r="A235" s="206"/>
      <c r="B235" s="207" t="s">
        <v>294</v>
      </c>
      <c r="C235" s="208">
        <f>C214</f>
        <v>6</v>
      </c>
      <c r="D235" s="209" t="s">
        <v>182</v>
      </c>
      <c r="E235" s="200"/>
    </row>
    <row r="236" spans="1:5" x14ac:dyDescent="0.2">
      <c r="A236" s="206"/>
      <c r="B236" s="207" t="s">
        <v>296</v>
      </c>
      <c r="C236" s="210">
        <f>ROUND(C234*C235,2)</f>
        <v>822</v>
      </c>
      <c r="D236" s="211" t="s">
        <v>15</v>
      </c>
      <c r="E236" s="200"/>
    </row>
    <row r="237" spans="1:5" x14ac:dyDescent="0.2">
      <c r="A237" s="221"/>
      <c r="B237" s="222"/>
      <c r="C237" s="213"/>
      <c r="D237" s="223"/>
      <c r="E237" s="224"/>
    </row>
    <row r="238" spans="1:5" x14ac:dyDescent="0.2">
      <c r="A238" s="196" t="s">
        <v>175</v>
      </c>
      <c r="B238" s="197" t="s">
        <v>176</v>
      </c>
      <c r="C238" s="198"/>
      <c r="D238" s="199"/>
      <c r="E238" s="200"/>
    </row>
    <row r="239" spans="1:5" ht="30" customHeight="1" x14ac:dyDescent="0.25">
      <c r="A239" s="225" t="s">
        <v>177</v>
      </c>
      <c r="B239" s="417" t="s">
        <v>257</v>
      </c>
      <c r="C239" s="417"/>
      <c r="D239" s="417"/>
      <c r="E239" s="418"/>
    </row>
    <row r="240" spans="1:5" x14ac:dyDescent="0.2">
      <c r="A240" s="206"/>
      <c r="B240" s="207" t="s">
        <v>293</v>
      </c>
      <c r="C240" s="208">
        <f>C234</f>
        <v>137</v>
      </c>
      <c r="D240" s="209" t="s">
        <v>182</v>
      </c>
      <c r="E240" s="206"/>
    </row>
    <row r="241" spans="1:6" x14ac:dyDescent="0.2">
      <c r="A241" s="206"/>
      <c r="B241" s="207" t="s">
        <v>294</v>
      </c>
      <c r="C241" s="208">
        <f>C235</f>
        <v>6</v>
      </c>
      <c r="D241" s="209" t="s">
        <v>182</v>
      </c>
      <c r="E241" s="200"/>
    </row>
    <row r="242" spans="1:6" x14ac:dyDescent="0.2">
      <c r="A242" s="206"/>
      <c r="B242" s="207" t="s">
        <v>296</v>
      </c>
      <c r="C242" s="210">
        <f>ROUND(C240*C241,2)</f>
        <v>822</v>
      </c>
      <c r="D242" s="211" t="s">
        <v>15</v>
      </c>
      <c r="E242" s="200"/>
    </row>
    <row r="243" spans="1:6" x14ac:dyDescent="0.2">
      <c r="A243" s="206"/>
      <c r="B243" s="207"/>
      <c r="C243" s="254"/>
      <c r="D243" s="255"/>
      <c r="E243" s="200"/>
    </row>
    <row r="244" spans="1:6" ht="30" customHeight="1" x14ac:dyDescent="0.25">
      <c r="A244" s="225" t="s">
        <v>323</v>
      </c>
      <c r="B244" s="417" t="s">
        <v>341</v>
      </c>
      <c r="C244" s="417"/>
      <c r="D244" s="417"/>
      <c r="E244" s="418"/>
    </row>
    <row r="245" spans="1:6" x14ac:dyDescent="0.2">
      <c r="A245" s="206"/>
      <c r="B245" s="207" t="s">
        <v>293</v>
      </c>
      <c r="C245" s="208">
        <f>C240</f>
        <v>137</v>
      </c>
      <c r="D245" s="209" t="s">
        <v>182</v>
      </c>
      <c r="E245" s="206"/>
    </row>
    <row r="246" spans="1:6" x14ac:dyDescent="0.2">
      <c r="A246" s="206"/>
      <c r="B246" s="207" t="s">
        <v>294</v>
      </c>
      <c r="C246" s="208">
        <f>C241</f>
        <v>6</v>
      </c>
      <c r="D246" s="209" t="s">
        <v>182</v>
      </c>
      <c r="E246" s="200"/>
    </row>
    <row r="247" spans="1:6" x14ac:dyDescent="0.2">
      <c r="A247" s="206"/>
      <c r="B247" s="207" t="s">
        <v>296</v>
      </c>
      <c r="C247" s="210">
        <f>ROUND(C245*C246,2)</f>
        <v>822</v>
      </c>
      <c r="D247" s="211" t="s">
        <v>15</v>
      </c>
      <c r="E247" s="200"/>
    </row>
    <row r="248" spans="1:6" x14ac:dyDescent="0.2">
      <c r="A248" s="206"/>
      <c r="B248" s="207"/>
      <c r="C248" s="254"/>
      <c r="D248" s="255"/>
      <c r="E248" s="200"/>
    </row>
    <row r="249" spans="1:6" x14ac:dyDescent="0.2">
      <c r="A249" s="196" t="s">
        <v>178</v>
      </c>
      <c r="B249" s="197" t="s">
        <v>179</v>
      </c>
      <c r="C249" s="256"/>
      <c r="D249" s="257"/>
      <c r="E249" s="200"/>
    </row>
    <row r="250" spans="1:6" ht="30" customHeight="1" x14ac:dyDescent="0.25">
      <c r="A250" s="225" t="s">
        <v>180</v>
      </c>
      <c r="B250" s="417" t="s">
        <v>181</v>
      </c>
      <c r="C250" s="419"/>
      <c r="D250" s="419"/>
      <c r="E250" s="418"/>
    </row>
    <row r="251" spans="1:6" x14ac:dyDescent="0.2">
      <c r="A251" s="206"/>
      <c r="B251" s="207" t="s">
        <v>293</v>
      </c>
      <c r="C251" s="208">
        <f>C234</f>
        <v>137</v>
      </c>
      <c r="D251" s="209" t="s">
        <v>182</v>
      </c>
      <c r="E251" s="206"/>
    </row>
    <row r="252" spans="1:6" x14ac:dyDescent="0.2">
      <c r="A252" s="206"/>
      <c r="B252" s="207" t="s">
        <v>250</v>
      </c>
      <c r="C252" s="208">
        <v>2</v>
      </c>
      <c r="D252" s="209" t="s">
        <v>184</v>
      </c>
      <c r="E252" s="206"/>
    </row>
    <row r="253" spans="1:6" x14ac:dyDescent="0.2">
      <c r="A253" s="206"/>
      <c r="B253" s="207" t="s">
        <v>314</v>
      </c>
      <c r="C253" s="208">
        <f>C246*2</f>
        <v>12</v>
      </c>
      <c r="D253" s="209" t="s">
        <v>182</v>
      </c>
      <c r="E253" s="206"/>
    </row>
    <row r="254" spans="1:6" x14ac:dyDescent="0.2">
      <c r="A254" s="206"/>
      <c r="B254" s="207" t="s">
        <v>301</v>
      </c>
      <c r="C254" s="210">
        <f>ROUND(C251*C252+C253,2)</f>
        <v>286</v>
      </c>
      <c r="D254" s="211" t="s">
        <v>182</v>
      </c>
      <c r="E254" s="200"/>
    </row>
    <row r="256" spans="1:6" ht="30" customHeight="1" x14ac:dyDescent="0.2">
      <c r="A256" s="225" t="s">
        <v>183</v>
      </c>
      <c r="B256" s="417" t="s">
        <v>302</v>
      </c>
      <c r="C256" s="417"/>
      <c r="D256" s="417"/>
      <c r="E256" s="418"/>
      <c r="F256" s="226"/>
    </row>
    <row r="257" spans="1:6" x14ac:dyDescent="0.2">
      <c r="A257" s="206"/>
      <c r="B257" s="207" t="s">
        <v>293</v>
      </c>
      <c r="C257" s="208">
        <f>C251</f>
        <v>137</v>
      </c>
      <c r="D257" s="209" t="s">
        <v>182</v>
      </c>
      <c r="E257" s="206"/>
    </row>
    <row r="258" spans="1:6" x14ac:dyDescent="0.2">
      <c r="A258" s="206"/>
      <c r="B258" s="207" t="s">
        <v>250</v>
      </c>
      <c r="C258" s="208">
        <v>2</v>
      </c>
      <c r="D258" s="209" t="s">
        <v>184</v>
      </c>
      <c r="E258" s="206"/>
    </row>
    <row r="259" spans="1:6" x14ac:dyDescent="0.2">
      <c r="A259" s="206"/>
      <c r="B259" s="207" t="s">
        <v>301</v>
      </c>
      <c r="C259" s="210">
        <f>ROUND(C257*C258,2)</f>
        <v>274</v>
      </c>
      <c r="D259" s="211" t="s">
        <v>182</v>
      </c>
      <c r="E259" s="200"/>
    </row>
    <row r="261" spans="1:6" x14ac:dyDescent="0.2">
      <c r="A261" s="196" t="s">
        <v>229</v>
      </c>
      <c r="B261" s="197" t="s">
        <v>227</v>
      </c>
      <c r="C261" s="198"/>
      <c r="D261" s="199"/>
      <c r="E261" s="200"/>
    </row>
    <row r="262" spans="1:6" s="227" customFormat="1" x14ac:dyDescent="0.2">
      <c r="A262" s="225" t="s">
        <v>230</v>
      </c>
      <c r="B262" s="417" t="s">
        <v>339</v>
      </c>
      <c r="C262" s="417"/>
      <c r="D262" s="417"/>
      <c r="E262" s="418"/>
      <c r="F262" s="226"/>
    </row>
    <row r="263" spans="1:6" x14ac:dyDescent="0.2">
      <c r="A263" s="206"/>
      <c r="B263" s="207" t="s">
        <v>305</v>
      </c>
      <c r="C263" s="208">
        <f>C242</f>
        <v>822</v>
      </c>
      <c r="D263" s="209" t="s">
        <v>15</v>
      </c>
      <c r="E263" s="206"/>
    </row>
    <row r="264" spans="1:6" x14ac:dyDescent="0.2">
      <c r="A264" s="206"/>
      <c r="B264" s="207" t="s">
        <v>306</v>
      </c>
      <c r="C264" s="228">
        <v>4.2000000000000003E-2</v>
      </c>
      <c r="D264" s="209" t="s">
        <v>251</v>
      </c>
      <c r="E264" s="200"/>
    </row>
    <row r="265" spans="1:6" x14ac:dyDescent="0.2">
      <c r="A265" s="206"/>
      <c r="B265" s="207" t="s">
        <v>307</v>
      </c>
      <c r="C265" s="208">
        <v>2.52</v>
      </c>
      <c r="D265" s="209" t="s">
        <v>308</v>
      </c>
      <c r="E265" s="200"/>
    </row>
    <row r="266" spans="1:6" x14ac:dyDescent="0.2">
      <c r="A266" s="206"/>
      <c r="B266" s="207" t="s">
        <v>309</v>
      </c>
      <c r="C266" s="208">
        <v>1.5</v>
      </c>
      <c r="D266" s="209" t="s">
        <v>252</v>
      </c>
      <c r="E266" s="200"/>
    </row>
    <row r="267" spans="1:6" x14ac:dyDescent="0.2">
      <c r="A267" s="206"/>
      <c r="B267" s="207" t="s">
        <v>310</v>
      </c>
      <c r="C267" s="208">
        <f>C215</f>
        <v>16</v>
      </c>
      <c r="D267" s="209" t="s">
        <v>253</v>
      </c>
      <c r="E267" s="200"/>
    </row>
    <row r="268" spans="1:6" x14ac:dyDescent="0.2">
      <c r="A268" s="206"/>
      <c r="B268" s="197" t="s">
        <v>315</v>
      </c>
      <c r="C268" s="210">
        <f>ROUND(C263*C264*C265*C266*C267,2)</f>
        <v>2088.0100000000002</v>
      </c>
      <c r="D268" s="211" t="s">
        <v>316</v>
      </c>
      <c r="E268" s="200"/>
    </row>
    <row r="270" spans="1:6" x14ac:dyDescent="0.2">
      <c r="A270" s="196" t="s">
        <v>258</v>
      </c>
      <c r="B270" s="197" t="s">
        <v>303</v>
      </c>
      <c r="C270" s="198"/>
      <c r="D270" s="199"/>
      <c r="E270" s="200"/>
    </row>
    <row r="271" spans="1:6" ht="23.25" customHeight="1" x14ac:dyDescent="0.2">
      <c r="A271" s="225" t="s">
        <v>260</v>
      </c>
      <c r="B271" s="417" t="s">
        <v>331</v>
      </c>
      <c r="C271" s="417"/>
      <c r="D271" s="417"/>
      <c r="E271" s="418"/>
      <c r="F271" s="226"/>
    </row>
    <row r="272" spans="1:6" x14ac:dyDescent="0.2">
      <c r="A272" s="206"/>
      <c r="B272" s="207" t="s">
        <v>304</v>
      </c>
      <c r="C272" s="208">
        <v>1</v>
      </c>
      <c r="D272" s="209" t="s">
        <v>184</v>
      </c>
      <c r="E272" s="206"/>
    </row>
    <row r="273" spans="1:5" x14ac:dyDescent="0.2">
      <c r="A273" s="206"/>
      <c r="B273" s="207" t="s">
        <v>335</v>
      </c>
      <c r="C273" s="210">
        <f>C272</f>
        <v>1</v>
      </c>
      <c r="D273" s="211" t="s">
        <v>184</v>
      </c>
      <c r="E273" s="200"/>
    </row>
    <row r="275" spans="1:5" x14ac:dyDescent="0.25">
      <c r="A275" s="214"/>
      <c r="B275" s="215" t="s">
        <v>404</v>
      </c>
      <c r="C275" s="420"/>
      <c r="D275" s="421"/>
      <c r="E275" s="421"/>
    </row>
    <row r="276" spans="1:5" x14ac:dyDescent="0.2">
      <c r="A276" s="216"/>
      <c r="B276" s="217" t="s">
        <v>299</v>
      </c>
      <c r="C276" s="218">
        <f>'ORÇAMENTO SD'!E104</f>
        <v>254</v>
      </c>
      <c r="D276" s="199" t="s">
        <v>182</v>
      </c>
      <c r="E276" s="200"/>
    </row>
    <row r="277" spans="1:5" x14ac:dyDescent="0.2">
      <c r="A277" s="216"/>
      <c r="B277" s="217" t="s">
        <v>300</v>
      </c>
      <c r="C277" s="218">
        <f>'ORÇAMENTO SD'!E103</f>
        <v>6</v>
      </c>
      <c r="D277" s="199" t="s">
        <v>182</v>
      </c>
      <c r="E277" s="200"/>
    </row>
    <row r="278" spans="1:5" x14ac:dyDescent="0.2">
      <c r="A278" s="216"/>
      <c r="B278" s="217" t="s">
        <v>312</v>
      </c>
      <c r="C278" s="218">
        <v>16.2</v>
      </c>
      <c r="D278" s="199" t="s">
        <v>313</v>
      </c>
      <c r="E278" s="200"/>
    </row>
    <row r="279" spans="1:5" x14ac:dyDescent="0.2">
      <c r="A279" s="216"/>
      <c r="B279" s="217"/>
      <c r="C279" s="218"/>
      <c r="D279" s="199"/>
      <c r="E279" s="200"/>
    </row>
    <row r="280" spans="1:5" x14ac:dyDescent="0.2">
      <c r="A280" s="216"/>
      <c r="B280" s="217"/>
      <c r="C280" s="218"/>
      <c r="D280" s="199"/>
      <c r="E280" s="200"/>
    </row>
    <row r="281" spans="1:5" x14ac:dyDescent="0.2">
      <c r="A281" s="216"/>
      <c r="B281" s="217"/>
      <c r="C281" s="218"/>
      <c r="D281" s="199"/>
      <c r="E281" s="200"/>
    </row>
    <row r="282" spans="1:5" x14ac:dyDescent="0.2">
      <c r="A282" s="216"/>
      <c r="B282" s="217"/>
      <c r="C282" s="218"/>
      <c r="D282" s="199"/>
      <c r="E282" s="200"/>
    </row>
    <row r="283" spans="1:5" x14ac:dyDescent="0.2">
      <c r="A283" s="216"/>
      <c r="B283" s="217"/>
      <c r="C283" s="218"/>
      <c r="D283" s="199"/>
      <c r="E283" s="200"/>
    </row>
    <row r="284" spans="1:5" x14ac:dyDescent="0.2">
      <c r="A284" s="216"/>
      <c r="B284" s="217"/>
      <c r="C284" s="218"/>
      <c r="D284" s="199"/>
      <c r="E284" s="200"/>
    </row>
    <row r="285" spans="1:5" x14ac:dyDescent="0.2">
      <c r="A285" s="216"/>
      <c r="B285" s="217"/>
      <c r="C285" s="218"/>
      <c r="D285" s="199"/>
      <c r="E285" s="200"/>
    </row>
    <row r="286" spans="1:5" x14ac:dyDescent="0.2">
      <c r="A286" s="216"/>
      <c r="B286" s="217"/>
      <c r="C286" s="218"/>
      <c r="D286" s="199"/>
      <c r="E286" s="200"/>
    </row>
    <row r="287" spans="1:5" x14ac:dyDescent="0.2">
      <c r="A287" s="216"/>
      <c r="B287" s="217"/>
      <c r="C287" s="218"/>
      <c r="D287" s="199"/>
      <c r="E287" s="200"/>
    </row>
    <row r="288" spans="1:5" x14ac:dyDescent="0.2">
      <c r="A288" s="216"/>
      <c r="B288" s="217"/>
      <c r="C288" s="218"/>
      <c r="D288" s="199"/>
      <c r="E288" s="200"/>
    </row>
    <row r="289" spans="1:5" x14ac:dyDescent="0.2">
      <c r="A289" s="216"/>
      <c r="B289" s="217"/>
      <c r="C289" s="218"/>
      <c r="D289" s="199"/>
      <c r="E289" s="200"/>
    </row>
    <row r="290" spans="1:5" x14ac:dyDescent="0.2">
      <c r="A290" s="216"/>
      <c r="B290" s="217"/>
      <c r="C290" s="218"/>
      <c r="D290" s="199"/>
      <c r="E290" s="200"/>
    </row>
    <row r="291" spans="1:5" x14ac:dyDescent="0.2">
      <c r="A291" s="216"/>
      <c r="B291" s="217"/>
      <c r="C291" s="218"/>
      <c r="D291" s="199"/>
      <c r="E291" s="200"/>
    </row>
    <row r="292" spans="1:5" x14ac:dyDescent="0.2">
      <c r="A292" s="216"/>
      <c r="B292" s="217"/>
      <c r="C292" s="218"/>
      <c r="D292" s="199"/>
      <c r="E292" s="200"/>
    </row>
    <row r="293" spans="1:5" x14ac:dyDescent="0.2">
      <c r="A293" s="216"/>
      <c r="B293" s="217"/>
      <c r="C293" s="218"/>
      <c r="D293" s="199"/>
      <c r="E293" s="200"/>
    </row>
    <row r="294" spans="1:5" x14ac:dyDescent="0.2">
      <c r="A294" s="196"/>
      <c r="B294" s="219"/>
      <c r="C294" s="198"/>
      <c r="D294" s="220"/>
      <c r="E294" s="200"/>
    </row>
    <row r="295" spans="1:5" x14ac:dyDescent="0.2">
      <c r="A295" s="196" t="s">
        <v>33</v>
      </c>
      <c r="B295" s="197" t="s">
        <v>173</v>
      </c>
      <c r="C295" s="198"/>
      <c r="D295" s="199"/>
      <c r="E295" s="200"/>
    </row>
    <row r="296" spans="1:5" x14ac:dyDescent="0.2">
      <c r="A296" s="201" t="s">
        <v>35</v>
      </c>
      <c r="B296" s="202" t="s">
        <v>174</v>
      </c>
      <c r="C296" s="203"/>
      <c r="D296" s="204"/>
      <c r="E296" s="205"/>
    </row>
    <row r="297" spans="1:5" x14ac:dyDescent="0.2">
      <c r="A297" s="206"/>
      <c r="B297" s="207" t="s">
        <v>293</v>
      </c>
      <c r="C297" s="208">
        <f>C276</f>
        <v>254</v>
      </c>
      <c r="D297" s="209" t="s">
        <v>182</v>
      </c>
      <c r="E297" s="206"/>
    </row>
    <row r="298" spans="1:5" x14ac:dyDescent="0.2">
      <c r="A298" s="206"/>
      <c r="B298" s="207" t="s">
        <v>294</v>
      </c>
      <c r="C298" s="208">
        <f>C277</f>
        <v>6</v>
      </c>
      <c r="D298" s="209" t="s">
        <v>182</v>
      </c>
      <c r="E298" s="200"/>
    </row>
    <row r="299" spans="1:5" x14ac:dyDescent="0.2">
      <c r="A299" s="206"/>
      <c r="B299" s="207" t="s">
        <v>296</v>
      </c>
      <c r="C299" s="210">
        <f>ROUND(C297*C298,2)</f>
        <v>1524</v>
      </c>
      <c r="D299" s="211" t="s">
        <v>15</v>
      </c>
      <c r="E299" s="200"/>
    </row>
    <row r="300" spans="1:5" x14ac:dyDescent="0.2">
      <c r="A300" s="221"/>
      <c r="B300" s="222"/>
      <c r="C300" s="213"/>
      <c r="D300" s="223"/>
      <c r="E300" s="224"/>
    </row>
    <row r="301" spans="1:5" x14ac:dyDescent="0.2">
      <c r="A301" s="196" t="s">
        <v>175</v>
      </c>
      <c r="B301" s="197" t="s">
        <v>176</v>
      </c>
      <c r="C301" s="198"/>
      <c r="D301" s="199"/>
      <c r="E301" s="200"/>
    </row>
    <row r="302" spans="1:5" ht="30" customHeight="1" x14ac:dyDescent="0.25">
      <c r="A302" s="225" t="s">
        <v>177</v>
      </c>
      <c r="B302" s="417" t="s">
        <v>257</v>
      </c>
      <c r="C302" s="417"/>
      <c r="D302" s="417"/>
      <c r="E302" s="418"/>
    </row>
    <row r="303" spans="1:5" x14ac:dyDescent="0.2">
      <c r="A303" s="206"/>
      <c r="B303" s="207" t="s">
        <v>293</v>
      </c>
      <c r="C303" s="208">
        <f>C297</f>
        <v>254</v>
      </c>
      <c r="D303" s="209" t="s">
        <v>182</v>
      </c>
      <c r="E303" s="206"/>
    </row>
    <row r="304" spans="1:5" x14ac:dyDescent="0.2">
      <c r="A304" s="206"/>
      <c r="B304" s="207" t="s">
        <v>294</v>
      </c>
      <c r="C304" s="208">
        <f>C298</f>
        <v>6</v>
      </c>
      <c r="D304" s="209" t="s">
        <v>182</v>
      </c>
      <c r="E304" s="200"/>
    </row>
    <row r="305" spans="1:6" x14ac:dyDescent="0.2">
      <c r="A305" s="206"/>
      <c r="B305" s="207" t="s">
        <v>296</v>
      </c>
      <c r="C305" s="210">
        <f>ROUND(C303*C304,2)</f>
        <v>1524</v>
      </c>
      <c r="D305" s="211" t="s">
        <v>15</v>
      </c>
      <c r="E305" s="200"/>
    </row>
    <row r="306" spans="1:6" x14ac:dyDescent="0.2">
      <c r="A306" s="206"/>
      <c r="B306" s="207"/>
      <c r="C306" s="254"/>
      <c r="D306" s="255"/>
      <c r="E306" s="200"/>
    </row>
    <row r="307" spans="1:6" ht="30" customHeight="1" x14ac:dyDescent="0.25">
      <c r="A307" s="225" t="s">
        <v>323</v>
      </c>
      <c r="B307" s="417" t="s">
        <v>341</v>
      </c>
      <c r="C307" s="417"/>
      <c r="D307" s="417"/>
      <c r="E307" s="418"/>
    </row>
    <row r="308" spans="1:6" x14ac:dyDescent="0.2">
      <c r="A308" s="206"/>
      <c r="B308" s="207" t="s">
        <v>293</v>
      </c>
      <c r="C308" s="208">
        <f>C303</f>
        <v>254</v>
      </c>
      <c r="D308" s="209" t="s">
        <v>182</v>
      </c>
      <c r="E308" s="206"/>
    </row>
    <row r="309" spans="1:6" x14ac:dyDescent="0.2">
      <c r="A309" s="206"/>
      <c r="B309" s="207" t="s">
        <v>294</v>
      </c>
      <c r="C309" s="208">
        <f>C304</f>
        <v>6</v>
      </c>
      <c r="D309" s="209" t="s">
        <v>182</v>
      </c>
      <c r="E309" s="200"/>
    </row>
    <row r="310" spans="1:6" x14ac:dyDescent="0.2">
      <c r="A310" s="206"/>
      <c r="B310" s="207" t="s">
        <v>296</v>
      </c>
      <c r="C310" s="210">
        <f>ROUND(C308*C309,2)</f>
        <v>1524</v>
      </c>
      <c r="D310" s="211" t="s">
        <v>15</v>
      </c>
      <c r="E310" s="200"/>
    </row>
    <row r="311" spans="1:6" x14ac:dyDescent="0.2">
      <c r="A311" s="206"/>
      <c r="B311" s="207"/>
      <c r="C311" s="254"/>
      <c r="D311" s="255"/>
      <c r="E311" s="200"/>
    </row>
    <row r="312" spans="1:6" x14ac:dyDescent="0.2">
      <c r="A312" s="196" t="s">
        <v>178</v>
      </c>
      <c r="B312" s="197" t="s">
        <v>179</v>
      </c>
      <c r="C312" s="256"/>
      <c r="D312" s="257"/>
      <c r="E312" s="200"/>
    </row>
    <row r="313" spans="1:6" ht="30" customHeight="1" x14ac:dyDescent="0.25">
      <c r="A313" s="225" t="s">
        <v>180</v>
      </c>
      <c r="B313" s="417" t="s">
        <v>181</v>
      </c>
      <c r="C313" s="419"/>
      <c r="D313" s="419"/>
      <c r="E313" s="418"/>
    </row>
    <row r="314" spans="1:6" x14ac:dyDescent="0.2">
      <c r="A314" s="206"/>
      <c r="B314" s="207" t="s">
        <v>293</v>
      </c>
      <c r="C314" s="208">
        <f>C297</f>
        <v>254</v>
      </c>
      <c r="D314" s="209" t="s">
        <v>182</v>
      </c>
      <c r="E314" s="206"/>
    </row>
    <row r="315" spans="1:6" x14ac:dyDescent="0.2">
      <c r="A315" s="206"/>
      <c r="B315" s="207" t="s">
        <v>250</v>
      </c>
      <c r="C315" s="208">
        <v>2</v>
      </c>
      <c r="D315" s="209" t="s">
        <v>184</v>
      </c>
      <c r="E315" s="206"/>
    </row>
    <row r="316" spans="1:6" x14ac:dyDescent="0.2">
      <c r="A316" s="206"/>
      <c r="B316" s="207" t="s">
        <v>314</v>
      </c>
      <c r="C316" s="208">
        <f>C309*2</f>
        <v>12</v>
      </c>
      <c r="D316" s="209" t="s">
        <v>182</v>
      </c>
      <c r="E316" s="206"/>
    </row>
    <row r="317" spans="1:6" x14ac:dyDescent="0.2">
      <c r="A317" s="206"/>
      <c r="B317" s="207" t="s">
        <v>301</v>
      </c>
      <c r="C317" s="210">
        <f>ROUND(C314*C315+C316,2)</f>
        <v>520</v>
      </c>
      <c r="D317" s="211" t="s">
        <v>182</v>
      </c>
      <c r="E317" s="200"/>
    </row>
    <row r="319" spans="1:6" ht="30" customHeight="1" x14ac:dyDescent="0.2">
      <c r="A319" s="225" t="s">
        <v>183</v>
      </c>
      <c r="B319" s="417" t="s">
        <v>302</v>
      </c>
      <c r="C319" s="417"/>
      <c r="D319" s="417"/>
      <c r="E319" s="418"/>
      <c r="F319" s="226"/>
    </row>
    <row r="320" spans="1:6" x14ac:dyDescent="0.2">
      <c r="A320" s="206"/>
      <c r="B320" s="207" t="s">
        <v>293</v>
      </c>
      <c r="C320" s="208">
        <f>C314</f>
        <v>254</v>
      </c>
      <c r="D320" s="209" t="s">
        <v>182</v>
      </c>
      <c r="E320" s="206"/>
    </row>
    <row r="321" spans="1:6" x14ac:dyDescent="0.2">
      <c r="A321" s="206"/>
      <c r="B321" s="207" t="s">
        <v>250</v>
      </c>
      <c r="C321" s="208">
        <v>2</v>
      </c>
      <c r="D321" s="209" t="s">
        <v>184</v>
      </c>
      <c r="E321" s="206"/>
    </row>
    <row r="322" spans="1:6" x14ac:dyDescent="0.2">
      <c r="A322" s="206"/>
      <c r="B322" s="207" t="s">
        <v>301</v>
      </c>
      <c r="C322" s="210">
        <f>ROUND(C320*C321,2)</f>
        <v>508</v>
      </c>
      <c r="D322" s="211" t="s">
        <v>182</v>
      </c>
      <c r="E322" s="200"/>
    </row>
    <row r="324" spans="1:6" x14ac:dyDescent="0.2">
      <c r="A324" s="196" t="s">
        <v>229</v>
      </c>
      <c r="B324" s="197" t="s">
        <v>227</v>
      </c>
      <c r="C324" s="198"/>
      <c r="D324" s="199"/>
      <c r="E324" s="200"/>
    </row>
    <row r="325" spans="1:6" s="227" customFormat="1" x14ac:dyDescent="0.2">
      <c r="A325" s="225" t="s">
        <v>230</v>
      </c>
      <c r="B325" s="417" t="s">
        <v>339</v>
      </c>
      <c r="C325" s="417"/>
      <c r="D325" s="417"/>
      <c r="E325" s="418"/>
      <c r="F325" s="226"/>
    </row>
    <row r="326" spans="1:6" x14ac:dyDescent="0.2">
      <c r="A326" s="206"/>
      <c r="B326" s="207" t="s">
        <v>305</v>
      </c>
      <c r="C326" s="208">
        <f>C305</f>
        <v>1524</v>
      </c>
      <c r="D326" s="209" t="s">
        <v>15</v>
      </c>
      <c r="E326" s="206"/>
    </row>
    <row r="327" spans="1:6" x14ac:dyDescent="0.2">
      <c r="A327" s="206"/>
      <c r="B327" s="207" t="s">
        <v>306</v>
      </c>
      <c r="C327" s="228">
        <v>4.2000000000000003E-2</v>
      </c>
      <c r="D327" s="209" t="s">
        <v>251</v>
      </c>
      <c r="E327" s="200"/>
    </row>
    <row r="328" spans="1:6" x14ac:dyDescent="0.2">
      <c r="A328" s="206"/>
      <c r="B328" s="207" t="s">
        <v>307</v>
      </c>
      <c r="C328" s="208">
        <v>2.52</v>
      </c>
      <c r="D328" s="209" t="s">
        <v>308</v>
      </c>
      <c r="E328" s="200"/>
    </row>
    <row r="329" spans="1:6" x14ac:dyDescent="0.2">
      <c r="A329" s="206"/>
      <c r="B329" s="207" t="s">
        <v>309</v>
      </c>
      <c r="C329" s="208">
        <v>1.5</v>
      </c>
      <c r="D329" s="209" t="s">
        <v>252</v>
      </c>
      <c r="E329" s="200"/>
    </row>
    <row r="330" spans="1:6" x14ac:dyDescent="0.2">
      <c r="A330" s="206"/>
      <c r="B330" s="207" t="s">
        <v>310</v>
      </c>
      <c r="C330" s="208">
        <f>C278</f>
        <v>16.2</v>
      </c>
      <c r="D330" s="209" t="s">
        <v>253</v>
      </c>
      <c r="E330" s="200"/>
    </row>
    <row r="331" spans="1:6" x14ac:dyDescent="0.2">
      <c r="A331" s="206"/>
      <c r="B331" s="197" t="s">
        <v>315</v>
      </c>
      <c r="C331" s="210">
        <f>ROUND(C326*C327*C328*C329*C330,2)</f>
        <v>3919.59</v>
      </c>
      <c r="D331" s="211" t="s">
        <v>316</v>
      </c>
      <c r="E331" s="200"/>
    </row>
    <row r="333" spans="1:6" x14ac:dyDescent="0.2">
      <c r="A333" s="196" t="s">
        <v>258</v>
      </c>
      <c r="B333" s="197" t="s">
        <v>303</v>
      </c>
      <c r="C333" s="198"/>
      <c r="D333" s="199"/>
      <c r="E333" s="200"/>
    </row>
    <row r="334" spans="1:6" ht="23.25" customHeight="1" x14ac:dyDescent="0.2">
      <c r="A334" s="225" t="s">
        <v>260</v>
      </c>
      <c r="B334" s="417" t="s">
        <v>331</v>
      </c>
      <c r="C334" s="417"/>
      <c r="D334" s="417"/>
      <c r="E334" s="418"/>
      <c r="F334" s="226"/>
    </row>
    <row r="335" spans="1:6" x14ac:dyDescent="0.2">
      <c r="A335" s="206"/>
      <c r="B335" s="207" t="s">
        <v>304</v>
      </c>
      <c r="C335" s="208">
        <v>1</v>
      </c>
      <c r="D335" s="209" t="s">
        <v>184</v>
      </c>
      <c r="E335" s="206"/>
    </row>
    <row r="336" spans="1:6" x14ac:dyDescent="0.2">
      <c r="A336" s="206"/>
      <c r="B336" s="207" t="s">
        <v>335</v>
      </c>
      <c r="C336" s="210">
        <f>C335</f>
        <v>1</v>
      </c>
      <c r="D336" s="211" t="s">
        <v>184</v>
      </c>
      <c r="E336" s="200"/>
    </row>
    <row r="338" spans="1:5" x14ac:dyDescent="0.25">
      <c r="A338" s="214"/>
      <c r="B338" s="215" t="s">
        <v>405</v>
      </c>
      <c r="C338" s="420"/>
      <c r="D338" s="421"/>
      <c r="E338" s="421"/>
    </row>
    <row r="339" spans="1:5" x14ac:dyDescent="0.2">
      <c r="A339" s="216"/>
      <c r="B339" s="217" t="s">
        <v>299</v>
      </c>
      <c r="C339" s="218">
        <f>'ORÇAMENTO SD'!E127</f>
        <v>67</v>
      </c>
      <c r="D339" s="199" t="s">
        <v>182</v>
      </c>
      <c r="E339" s="200"/>
    </row>
    <row r="340" spans="1:5" x14ac:dyDescent="0.2">
      <c r="A340" s="216"/>
      <c r="B340" s="217" t="s">
        <v>300</v>
      </c>
      <c r="C340" s="218">
        <f>'ORÇAMENTO SD'!E126</f>
        <v>6</v>
      </c>
      <c r="D340" s="199" t="s">
        <v>182</v>
      </c>
      <c r="E340" s="200"/>
    </row>
    <row r="341" spans="1:5" x14ac:dyDescent="0.2">
      <c r="A341" s="216"/>
      <c r="B341" s="217" t="s">
        <v>312</v>
      </c>
      <c r="C341" s="218">
        <v>16</v>
      </c>
      <c r="D341" s="199" t="s">
        <v>313</v>
      </c>
      <c r="E341" s="200"/>
    </row>
    <row r="342" spans="1:5" x14ac:dyDescent="0.2">
      <c r="A342" s="216"/>
      <c r="B342" s="217"/>
      <c r="C342" s="218"/>
      <c r="D342" s="199"/>
      <c r="E342" s="200"/>
    </row>
    <row r="343" spans="1:5" x14ac:dyDescent="0.2">
      <c r="A343" s="216"/>
      <c r="B343" s="217"/>
      <c r="C343" s="218"/>
      <c r="D343" s="199"/>
      <c r="E343" s="200"/>
    </row>
    <row r="344" spans="1:5" x14ac:dyDescent="0.2">
      <c r="A344" s="216"/>
      <c r="B344" s="217"/>
      <c r="C344" s="218"/>
      <c r="D344" s="199"/>
      <c r="E344" s="200"/>
    </row>
    <row r="345" spans="1:5" x14ac:dyDescent="0.2">
      <c r="A345" s="216"/>
      <c r="B345" s="217"/>
      <c r="C345" s="218"/>
      <c r="D345" s="199"/>
      <c r="E345" s="200"/>
    </row>
    <row r="346" spans="1:5" x14ac:dyDescent="0.2">
      <c r="A346" s="216"/>
      <c r="B346" s="217"/>
      <c r="C346" s="218"/>
      <c r="D346" s="199"/>
      <c r="E346" s="200"/>
    </row>
    <row r="347" spans="1:5" x14ac:dyDescent="0.2">
      <c r="A347" s="216"/>
      <c r="B347" s="217"/>
      <c r="C347" s="218"/>
      <c r="D347" s="199"/>
      <c r="E347" s="200"/>
    </row>
    <row r="348" spans="1:5" x14ac:dyDescent="0.2">
      <c r="A348" s="216"/>
      <c r="B348" s="217"/>
      <c r="C348" s="218"/>
      <c r="D348" s="199"/>
      <c r="E348" s="200"/>
    </row>
    <row r="349" spans="1:5" x14ac:dyDescent="0.2">
      <c r="A349" s="216"/>
      <c r="B349" s="217"/>
      <c r="C349" s="218"/>
      <c r="D349" s="199"/>
      <c r="E349" s="200"/>
    </row>
    <row r="350" spans="1:5" x14ac:dyDescent="0.2">
      <c r="A350" s="216"/>
      <c r="B350" s="217"/>
      <c r="C350" s="218"/>
      <c r="D350" s="199"/>
      <c r="E350" s="200"/>
    </row>
    <row r="351" spans="1:5" x14ac:dyDescent="0.2">
      <c r="A351" s="216"/>
      <c r="B351" s="217"/>
      <c r="C351" s="218"/>
      <c r="D351" s="199"/>
      <c r="E351" s="200"/>
    </row>
    <row r="352" spans="1:5" x14ac:dyDescent="0.2">
      <c r="A352" s="216"/>
      <c r="B352" s="217"/>
      <c r="C352" s="218"/>
      <c r="D352" s="199"/>
      <c r="E352" s="200"/>
    </row>
    <row r="353" spans="1:5" x14ac:dyDescent="0.2">
      <c r="A353" s="216"/>
      <c r="B353" s="217"/>
      <c r="C353" s="218"/>
      <c r="D353" s="199"/>
      <c r="E353" s="200"/>
    </row>
    <row r="354" spans="1:5" x14ac:dyDescent="0.2">
      <c r="A354" s="216"/>
      <c r="B354" s="217"/>
      <c r="C354" s="218"/>
      <c r="D354" s="199"/>
      <c r="E354" s="200"/>
    </row>
    <row r="355" spans="1:5" x14ac:dyDescent="0.2">
      <c r="A355" s="216"/>
      <c r="B355" s="217"/>
      <c r="C355" s="218"/>
      <c r="D355" s="199"/>
      <c r="E355" s="200"/>
    </row>
    <row r="356" spans="1:5" x14ac:dyDescent="0.2">
      <c r="A356" s="216"/>
      <c r="B356" s="217"/>
      <c r="C356" s="218"/>
      <c r="D356" s="199"/>
      <c r="E356" s="200"/>
    </row>
    <row r="357" spans="1:5" x14ac:dyDescent="0.2">
      <c r="A357" s="196"/>
      <c r="B357" s="219"/>
      <c r="C357" s="198"/>
      <c r="D357" s="220"/>
      <c r="E357" s="200"/>
    </row>
    <row r="358" spans="1:5" x14ac:dyDescent="0.2">
      <c r="A358" s="196" t="s">
        <v>33</v>
      </c>
      <c r="B358" s="197" t="s">
        <v>173</v>
      </c>
      <c r="C358" s="198"/>
      <c r="D358" s="199"/>
      <c r="E358" s="200"/>
    </row>
    <row r="359" spans="1:5" x14ac:dyDescent="0.2">
      <c r="A359" s="201" t="s">
        <v>35</v>
      </c>
      <c r="B359" s="202" t="s">
        <v>174</v>
      </c>
      <c r="C359" s="203"/>
      <c r="D359" s="204"/>
      <c r="E359" s="205"/>
    </row>
    <row r="360" spans="1:5" x14ac:dyDescent="0.2">
      <c r="A360" s="206"/>
      <c r="B360" s="207" t="s">
        <v>293</v>
      </c>
      <c r="C360" s="208">
        <f>C339</f>
        <v>67</v>
      </c>
      <c r="D360" s="209" t="s">
        <v>182</v>
      </c>
      <c r="E360" s="206"/>
    </row>
    <row r="361" spans="1:5" x14ac:dyDescent="0.2">
      <c r="A361" s="206"/>
      <c r="B361" s="207" t="s">
        <v>294</v>
      </c>
      <c r="C361" s="208">
        <f>C340</f>
        <v>6</v>
      </c>
      <c r="D361" s="209" t="s">
        <v>182</v>
      </c>
      <c r="E361" s="200"/>
    </row>
    <row r="362" spans="1:5" x14ac:dyDescent="0.2">
      <c r="A362" s="206"/>
      <c r="B362" s="207" t="s">
        <v>296</v>
      </c>
      <c r="C362" s="210">
        <f>ROUND(C360*C361,2)</f>
        <v>402</v>
      </c>
      <c r="D362" s="211" t="s">
        <v>15</v>
      </c>
      <c r="E362" s="200"/>
    </row>
    <row r="363" spans="1:5" x14ac:dyDescent="0.2">
      <c r="A363" s="221"/>
      <c r="B363" s="222"/>
      <c r="C363" s="213"/>
      <c r="D363" s="223"/>
      <c r="E363" s="224"/>
    </row>
    <row r="364" spans="1:5" x14ac:dyDescent="0.2">
      <c r="A364" s="196" t="s">
        <v>175</v>
      </c>
      <c r="B364" s="197" t="s">
        <v>176</v>
      </c>
      <c r="C364" s="198"/>
      <c r="D364" s="199"/>
      <c r="E364" s="200"/>
    </row>
    <row r="365" spans="1:5" ht="30" customHeight="1" x14ac:dyDescent="0.25">
      <c r="A365" s="225" t="s">
        <v>177</v>
      </c>
      <c r="B365" s="417" t="s">
        <v>257</v>
      </c>
      <c r="C365" s="417"/>
      <c r="D365" s="417"/>
      <c r="E365" s="418"/>
    </row>
    <row r="366" spans="1:5" x14ac:dyDescent="0.2">
      <c r="A366" s="206"/>
      <c r="B366" s="207" t="s">
        <v>293</v>
      </c>
      <c r="C366" s="208">
        <f>C360</f>
        <v>67</v>
      </c>
      <c r="D366" s="209" t="s">
        <v>182</v>
      </c>
      <c r="E366" s="206"/>
    </row>
    <row r="367" spans="1:5" x14ac:dyDescent="0.2">
      <c r="A367" s="206"/>
      <c r="B367" s="207" t="s">
        <v>294</v>
      </c>
      <c r="C367" s="208">
        <f>C361</f>
        <v>6</v>
      </c>
      <c r="D367" s="209" t="s">
        <v>182</v>
      </c>
      <c r="E367" s="200"/>
    </row>
    <row r="368" spans="1:5" x14ac:dyDescent="0.2">
      <c r="A368" s="206"/>
      <c r="B368" s="207" t="s">
        <v>296</v>
      </c>
      <c r="C368" s="210">
        <f>ROUND(C366*C367,2)</f>
        <v>402</v>
      </c>
      <c r="D368" s="211" t="s">
        <v>15</v>
      </c>
      <c r="E368" s="200"/>
    </row>
    <row r="369" spans="1:6" x14ac:dyDescent="0.2">
      <c r="A369" s="206"/>
      <c r="B369" s="207"/>
      <c r="C369" s="254"/>
      <c r="D369" s="255"/>
      <c r="E369" s="200"/>
    </row>
    <row r="370" spans="1:6" ht="30" customHeight="1" x14ac:dyDescent="0.25">
      <c r="A370" s="225" t="s">
        <v>323</v>
      </c>
      <c r="B370" s="417" t="s">
        <v>341</v>
      </c>
      <c r="C370" s="417"/>
      <c r="D370" s="417"/>
      <c r="E370" s="418"/>
    </row>
    <row r="371" spans="1:6" x14ac:dyDescent="0.2">
      <c r="A371" s="206"/>
      <c r="B371" s="207" t="s">
        <v>293</v>
      </c>
      <c r="C371" s="208">
        <f>C366</f>
        <v>67</v>
      </c>
      <c r="D371" s="209" t="s">
        <v>182</v>
      </c>
      <c r="E371" s="206"/>
    </row>
    <row r="372" spans="1:6" x14ac:dyDescent="0.2">
      <c r="A372" s="206"/>
      <c r="B372" s="207" t="s">
        <v>294</v>
      </c>
      <c r="C372" s="208">
        <f>C367</f>
        <v>6</v>
      </c>
      <c r="D372" s="209" t="s">
        <v>182</v>
      </c>
      <c r="E372" s="200"/>
    </row>
    <row r="373" spans="1:6" x14ac:dyDescent="0.2">
      <c r="A373" s="206"/>
      <c r="B373" s="207" t="s">
        <v>296</v>
      </c>
      <c r="C373" s="210">
        <f>ROUND(C371*C372,2)</f>
        <v>402</v>
      </c>
      <c r="D373" s="211" t="s">
        <v>15</v>
      </c>
      <c r="E373" s="200"/>
    </row>
    <row r="374" spans="1:6" x14ac:dyDescent="0.2">
      <c r="A374" s="206"/>
      <c r="B374" s="207"/>
      <c r="C374" s="254"/>
      <c r="D374" s="255"/>
      <c r="E374" s="200"/>
    </row>
    <row r="375" spans="1:6" x14ac:dyDescent="0.2">
      <c r="A375" s="196" t="s">
        <v>178</v>
      </c>
      <c r="B375" s="197" t="s">
        <v>179</v>
      </c>
      <c r="C375" s="256"/>
      <c r="D375" s="257"/>
      <c r="E375" s="200"/>
    </row>
    <row r="376" spans="1:6" ht="30" customHeight="1" x14ac:dyDescent="0.25">
      <c r="A376" s="225" t="s">
        <v>180</v>
      </c>
      <c r="B376" s="417" t="s">
        <v>181</v>
      </c>
      <c r="C376" s="419"/>
      <c r="D376" s="419"/>
      <c r="E376" s="418"/>
    </row>
    <row r="377" spans="1:6" x14ac:dyDescent="0.2">
      <c r="A377" s="206"/>
      <c r="B377" s="207" t="s">
        <v>293</v>
      </c>
      <c r="C377" s="208">
        <f>C360</f>
        <v>67</v>
      </c>
      <c r="D377" s="209" t="s">
        <v>182</v>
      </c>
      <c r="E377" s="206"/>
    </row>
    <row r="378" spans="1:6" x14ac:dyDescent="0.2">
      <c r="A378" s="206"/>
      <c r="B378" s="207" t="s">
        <v>250</v>
      </c>
      <c r="C378" s="208">
        <v>2</v>
      </c>
      <c r="D378" s="209" t="s">
        <v>184</v>
      </c>
      <c r="E378" s="206"/>
    </row>
    <row r="379" spans="1:6" x14ac:dyDescent="0.2">
      <c r="A379" s="206"/>
      <c r="B379" s="207" t="s">
        <v>314</v>
      </c>
      <c r="C379" s="208">
        <f>C372*2</f>
        <v>12</v>
      </c>
      <c r="D379" s="209" t="s">
        <v>182</v>
      </c>
      <c r="E379" s="206"/>
    </row>
    <row r="380" spans="1:6" x14ac:dyDescent="0.2">
      <c r="A380" s="206"/>
      <c r="B380" s="207" t="s">
        <v>301</v>
      </c>
      <c r="C380" s="210">
        <f>ROUND(C377*C378+C379,2)</f>
        <v>146</v>
      </c>
      <c r="D380" s="211" t="s">
        <v>182</v>
      </c>
      <c r="E380" s="200"/>
    </row>
    <row r="382" spans="1:6" ht="30" customHeight="1" x14ac:dyDescent="0.2">
      <c r="A382" s="225" t="s">
        <v>183</v>
      </c>
      <c r="B382" s="417" t="s">
        <v>302</v>
      </c>
      <c r="C382" s="417"/>
      <c r="D382" s="417"/>
      <c r="E382" s="418"/>
      <c r="F382" s="226"/>
    </row>
    <row r="383" spans="1:6" x14ac:dyDescent="0.2">
      <c r="A383" s="206"/>
      <c r="B383" s="207" t="s">
        <v>293</v>
      </c>
      <c r="C383" s="208">
        <f>C377</f>
        <v>67</v>
      </c>
      <c r="D383" s="209" t="s">
        <v>182</v>
      </c>
      <c r="E383" s="206"/>
    </row>
    <row r="384" spans="1:6" x14ac:dyDescent="0.2">
      <c r="A384" s="206"/>
      <c r="B384" s="207" t="s">
        <v>250</v>
      </c>
      <c r="C384" s="208">
        <v>2</v>
      </c>
      <c r="D384" s="209" t="s">
        <v>184</v>
      </c>
      <c r="E384" s="206"/>
    </row>
    <row r="385" spans="1:6" x14ac:dyDescent="0.2">
      <c r="A385" s="206"/>
      <c r="B385" s="207" t="s">
        <v>301</v>
      </c>
      <c r="C385" s="210">
        <f>ROUND(C383*C384,2)</f>
        <v>134</v>
      </c>
      <c r="D385" s="211" t="s">
        <v>182</v>
      </c>
      <c r="E385" s="200"/>
    </row>
    <row r="387" spans="1:6" x14ac:dyDescent="0.2">
      <c r="A387" s="196" t="s">
        <v>229</v>
      </c>
      <c r="B387" s="197" t="s">
        <v>227</v>
      </c>
      <c r="C387" s="198"/>
      <c r="D387" s="199"/>
      <c r="E387" s="200"/>
    </row>
    <row r="388" spans="1:6" s="227" customFormat="1" x14ac:dyDescent="0.2">
      <c r="A388" s="225" t="s">
        <v>230</v>
      </c>
      <c r="B388" s="417" t="s">
        <v>339</v>
      </c>
      <c r="C388" s="417"/>
      <c r="D388" s="417"/>
      <c r="E388" s="418"/>
      <c r="F388" s="226"/>
    </row>
    <row r="389" spans="1:6" x14ac:dyDescent="0.2">
      <c r="A389" s="206"/>
      <c r="B389" s="207" t="s">
        <v>305</v>
      </c>
      <c r="C389" s="208">
        <f>C368</f>
        <v>402</v>
      </c>
      <c r="D389" s="209" t="s">
        <v>15</v>
      </c>
      <c r="E389" s="206"/>
    </row>
    <row r="390" spans="1:6" x14ac:dyDescent="0.2">
      <c r="A390" s="206"/>
      <c r="B390" s="207" t="s">
        <v>306</v>
      </c>
      <c r="C390" s="228">
        <v>4.2000000000000003E-2</v>
      </c>
      <c r="D390" s="209" t="s">
        <v>251</v>
      </c>
      <c r="E390" s="200"/>
    </row>
    <row r="391" spans="1:6" x14ac:dyDescent="0.2">
      <c r="A391" s="206"/>
      <c r="B391" s="207" t="s">
        <v>307</v>
      </c>
      <c r="C391" s="208">
        <v>2.52</v>
      </c>
      <c r="D391" s="209" t="s">
        <v>308</v>
      </c>
      <c r="E391" s="200"/>
    </row>
    <row r="392" spans="1:6" x14ac:dyDescent="0.2">
      <c r="A392" s="206"/>
      <c r="B392" s="207" t="s">
        <v>309</v>
      </c>
      <c r="C392" s="208">
        <v>1.5</v>
      </c>
      <c r="D392" s="209" t="s">
        <v>252</v>
      </c>
      <c r="E392" s="200"/>
    </row>
    <row r="393" spans="1:6" x14ac:dyDescent="0.2">
      <c r="A393" s="206"/>
      <c r="B393" s="207" t="s">
        <v>310</v>
      </c>
      <c r="C393" s="208">
        <f>C341</f>
        <v>16</v>
      </c>
      <c r="D393" s="209" t="s">
        <v>253</v>
      </c>
      <c r="E393" s="200"/>
    </row>
    <row r="394" spans="1:6" x14ac:dyDescent="0.2">
      <c r="A394" s="206"/>
      <c r="B394" s="197" t="s">
        <v>315</v>
      </c>
      <c r="C394" s="210">
        <f>ROUND(C389*C390*C391*C392*C393,2)</f>
        <v>1021.14</v>
      </c>
      <c r="D394" s="211" t="s">
        <v>316</v>
      </c>
      <c r="E394" s="200"/>
    </row>
    <row r="396" spans="1:6" x14ac:dyDescent="0.2">
      <c r="A396" s="196" t="s">
        <v>258</v>
      </c>
      <c r="B396" s="197" t="s">
        <v>303</v>
      </c>
      <c r="C396" s="198"/>
      <c r="D396" s="199"/>
      <c r="E396" s="200"/>
    </row>
    <row r="397" spans="1:6" ht="23.25" customHeight="1" x14ac:dyDescent="0.2">
      <c r="A397" s="225" t="s">
        <v>260</v>
      </c>
      <c r="B397" s="417" t="s">
        <v>331</v>
      </c>
      <c r="C397" s="417"/>
      <c r="D397" s="417"/>
      <c r="E397" s="418"/>
      <c r="F397" s="226"/>
    </row>
    <row r="398" spans="1:6" x14ac:dyDescent="0.2">
      <c r="A398" s="206"/>
      <c r="B398" s="207" t="s">
        <v>304</v>
      </c>
      <c r="C398" s="208">
        <v>1</v>
      </c>
      <c r="D398" s="209" t="s">
        <v>184</v>
      </c>
      <c r="E398" s="206"/>
    </row>
    <row r="399" spans="1:6" x14ac:dyDescent="0.2">
      <c r="A399" s="206"/>
      <c r="B399" s="207" t="s">
        <v>335</v>
      </c>
      <c r="C399" s="210">
        <f>C398</f>
        <v>1</v>
      </c>
      <c r="D399" s="211" t="s">
        <v>184</v>
      </c>
      <c r="E399" s="200"/>
    </row>
    <row r="401" spans="1:5" x14ac:dyDescent="0.25">
      <c r="A401" s="214"/>
      <c r="B401" s="215" t="s">
        <v>406</v>
      </c>
      <c r="C401" s="420"/>
      <c r="D401" s="421"/>
      <c r="E401" s="421"/>
    </row>
    <row r="402" spans="1:5" x14ac:dyDescent="0.2">
      <c r="A402" s="216"/>
      <c r="B402" s="217" t="s">
        <v>299</v>
      </c>
      <c r="C402" s="218">
        <f>'ORÇAMENTO SD'!E150</f>
        <v>320</v>
      </c>
      <c r="D402" s="199" t="s">
        <v>182</v>
      </c>
      <c r="E402" s="200"/>
    </row>
    <row r="403" spans="1:5" x14ac:dyDescent="0.2">
      <c r="A403" s="216"/>
      <c r="B403" s="217" t="s">
        <v>300</v>
      </c>
      <c r="C403" s="218">
        <f>'ORÇAMENTO SD'!E149</f>
        <v>6</v>
      </c>
      <c r="D403" s="199" t="s">
        <v>182</v>
      </c>
      <c r="E403" s="200"/>
    </row>
    <row r="404" spans="1:5" x14ac:dyDescent="0.2">
      <c r="A404" s="216"/>
      <c r="B404" s="217" t="s">
        <v>312</v>
      </c>
      <c r="C404" s="218">
        <v>16</v>
      </c>
      <c r="D404" s="199" t="s">
        <v>313</v>
      </c>
      <c r="E404" s="200"/>
    </row>
    <row r="405" spans="1:5" x14ac:dyDescent="0.2">
      <c r="A405" s="216"/>
      <c r="B405" s="217"/>
      <c r="C405" s="218"/>
      <c r="D405" s="199"/>
      <c r="E405" s="200"/>
    </row>
    <row r="406" spans="1:5" x14ac:dyDescent="0.2">
      <c r="A406" s="216"/>
      <c r="B406" s="217"/>
      <c r="C406" s="218"/>
      <c r="D406" s="199"/>
      <c r="E406" s="200"/>
    </row>
    <row r="407" spans="1:5" x14ac:dyDescent="0.2">
      <c r="A407" s="216"/>
      <c r="B407" s="217"/>
      <c r="C407" s="218"/>
      <c r="D407" s="199"/>
      <c r="E407" s="200"/>
    </row>
    <row r="408" spans="1:5" x14ac:dyDescent="0.2">
      <c r="A408" s="216"/>
      <c r="B408" s="217"/>
      <c r="C408" s="218"/>
      <c r="D408" s="199"/>
      <c r="E408" s="200"/>
    </row>
    <row r="409" spans="1:5" x14ac:dyDescent="0.2">
      <c r="A409" s="216"/>
      <c r="B409" s="217"/>
      <c r="C409" s="218"/>
      <c r="D409" s="199"/>
      <c r="E409" s="200"/>
    </row>
    <row r="410" spans="1:5" x14ac:dyDescent="0.2">
      <c r="A410" s="216"/>
      <c r="B410" s="217"/>
      <c r="C410" s="218"/>
      <c r="D410" s="199"/>
      <c r="E410" s="200"/>
    </row>
    <row r="411" spans="1:5" x14ac:dyDescent="0.2">
      <c r="A411" s="216"/>
      <c r="B411" s="217"/>
      <c r="C411" s="218"/>
      <c r="D411" s="199"/>
      <c r="E411" s="200"/>
    </row>
    <row r="412" spans="1:5" x14ac:dyDescent="0.2">
      <c r="A412" s="216"/>
      <c r="B412" s="217"/>
      <c r="C412" s="218"/>
      <c r="D412" s="199"/>
      <c r="E412" s="200"/>
    </row>
    <row r="413" spans="1:5" x14ac:dyDescent="0.2">
      <c r="A413" s="216"/>
      <c r="B413" s="217"/>
      <c r="C413" s="218"/>
      <c r="D413" s="199"/>
      <c r="E413" s="200"/>
    </row>
    <row r="414" spans="1:5" x14ac:dyDescent="0.2">
      <c r="A414" s="216"/>
      <c r="B414" s="217"/>
      <c r="C414" s="218"/>
      <c r="D414" s="199"/>
      <c r="E414" s="200"/>
    </row>
    <row r="415" spans="1:5" x14ac:dyDescent="0.2">
      <c r="A415" s="216"/>
      <c r="B415" s="217"/>
      <c r="C415" s="218"/>
      <c r="D415" s="199"/>
      <c r="E415" s="200"/>
    </row>
    <row r="416" spans="1:5" x14ac:dyDescent="0.2">
      <c r="A416" s="216"/>
      <c r="B416" s="217"/>
      <c r="C416" s="218"/>
      <c r="D416" s="199"/>
      <c r="E416" s="200"/>
    </row>
    <row r="417" spans="1:5" x14ac:dyDescent="0.2">
      <c r="A417" s="216"/>
      <c r="B417" s="217"/>
      <c r="C417" s="218"/>
      <c r="D417" s="199"/>
      <c r="E417" s="200"/>
    </row>
    <row r="418" spans="1:5" x14ac:dyDescent="0.2">
      <c r="A418" s="216"/>
      <c r="B418" s="217"/>
      <c r="C418" s="218"/>
      <c r="D418" s="199"/>
      <c r="E418" s="200"/>
    </row>
    <row r="419" spans="1:5" x14ac:dyDescent="0.2">
      <c r="A419" s="216"/>
      <c r="B419" s="217"/>
      <c r="C419" s="218"/>
      <c r="D419" s="199"/>
      <c r="E419" s="200"/>
    </row>
    <row r="420" spans="1:5" x14ac:dyDescent="0.2">
      <c r="A420" s="196"/>
      <c r="B420" s="219"/>
      <c r="C420" s="198"/>
      <c r="D420" s="220"/>
      <c r="E420" s="200"/>
    </row>
    <row r="421" spans="1:5" x14ac:dyDescent="0.2">
      <c r="A421" s="196" t="s">
        <v>33</v>
      </c>
      <c r="B421" s="197" t="s">
        <v>173</v>
      </c>
      <c r="C421" s="198"/>
      <c r="D421" s="199"/>
      <c r="E421" s="200"/>
    </row>
    <row r="422" spans="1:5" x14ac:dyDescent="0.2">
      <c r="A422" s="201" t="s">
        <v>35</v>
      </c>
      <c r="B422" s="202" t="s">
        <v>174</v>
      </c>
      <c r="C422" s="203"/>
      <c r="D422" s="204"/>
      <c r="E422" s="205"/>
    </row>
    <row r="423" spans="1:5" x14ac:dyDescent="0.2">
      <c r="A423" s="206"/>
      <c r="B423" s="207" t="s">
        <v>293</v>
      </c>
      <c r="C423" s="208">
        <f>C402</f>
        <v>320</v>
      </c>
      <c r="D423" s="209" t="s">
        <v>182</v>
      </c>
      <c r="E423" s="206"/>
    </row>
    <row r="424" spans="1:5" x14ac:dyDescent="0.2">
      <c r="A424" s="206"/>
      <c r="B424" s="207" t="s">
        <v>294</v>
      </c>
      <c r="C424" s="208">
        <f>C403</f>
        <v>6</v>
      </c>
      <c r="D424" s="209" t="s">
        <v>182</v>
      </c>
      <c r="E424" s="200"/>
    </row>
    <row r="425" spans="1:5" x14ac:dyDescent="0.2">
      <c r="A425" s="206"/>
      <c r="B425" s="207" t="s">
        <v>296</v>
      </c>
      <c r="C425" s="210">
        <f>ROUND(C423*C424,2)</f>
        <v>1920</v>
      </c>
      <c r="D425" s="211" t="s">
        <v>15</v>
      </c>
      <c r="E425" s="200"/>
    </row>
    <row r="426" spans="1:5" x14ac:dyDescent="0.2">
      <c r="A426" s="221"/>
      <c r="B426" s="222"/>
      <c r="C426" s="213"/>
      <c r="D426" s="223"/>
      <c r="E426" s="224"/>
    </row>
    <row r="427" spans="1:5" x14ac:dyDescent="0.2">
      <c r="A427" s="196" t="s">
        <v>175</v>
      </c>
      <c r="B427" s="197" t="s">
        <v>176</v>
      </c>
      <c r="C427" s="198"/>
      <c r="D427" s="199"/>
      <c r="E427" s="200"/>
    </row>
    <row r="428" spans="1:5" ht="30" customHeight="1" x14ac:dyDescent="0.25">
      <c r="A428" s="225" t="s">
        <v>177</v>
      </c>
      <c r="B428" s="417" t="s">
        <v>257</v>
      </c>
      <c r="C428" s="417"/>
      <c r="D428" s="417"/>
      <c r="E428" s="418"/>
    </row>
    <row r="429" spans="1:5" x14ac:dyDescent="0.2">
      <c r="A429" s="206"/>
      <c r="B429" s="207" t="s">
        <v>293</v>
      </c>
      <c r="C429" s="208">
        <f>C423</f>
        <v>320</v>
      </c>
      <c r="D429" s="209" t="s">
        <v>182</v>
      </c>
      <c r="E429" s="206"/>
    </row>
    <row r="430" spans="1:5" x14ac:dyDescent="0.2">
      <c r="A430" s="206"/>
      <c r="B430" s="207" t="s">
        <v>294</v>
      </c>
      <c r="C430" s="208">
        <f>C424</f>
        <v>6</v>
      </c>
      <c r="D430" s="209" t="s">
        <v>182</v>
      </c>
      <c r="E430" s="200"/>
    </row>
    <row r="431" spans="1:5" x14ac:dyDescent="0.2">
      <c r="A431" s="206"/>
      <c r="B431" s="207" t="s">
        <v>296</v>
      </c>
      <c r="C431" s="210">
        <f>ROUND(C429*C430,2)</f>
        <v>1920</v>
      </c>
      <c r="D431" s="211" t="s">
        <v>15</v>
      </c>
      <c r="E431" s="200"/>
    </row>
    <row r="432" spans="1:5" x14ac:dyDescent="0.2">
      <c r="A432" s="206"/>
      <c r="B432" s="207"/>
      <c r="C432" s="254"/>
      <c r="D432" s="255"/>
      <c r="E432" s="200"/>
    </row>
    <row r="433" spans="1:6" ht="30" customHeight="1" x14ac:dyDescent="0.25">
      <c r="A433" s="225" t="s">
        <v>323</v>
      </c>
      <c r="B433" s="417" t="s">
        <v>341</v>
      </c>
      <c r="C433" s="417"/>
      <c r="D433" s="417"/>
      <c r="E433" s="418"/>
    </row>
    <row r="434" spans="1:6" x14ac:dyDescent="0.2">
      <c r="A434" s="206"/>
      <c r="B434" s="207" t="s">
        <v>293</v>
      </c>
      <c r="C434" s="208">
        <f>C429</f>
        <v>320</v>
      </c>
      <c r="D434" s="209" t="s">
        <v>182</v>
      </c>
      <c r="E434" s="206"/>
    </row>
    <row r="435" spans="1:6" x14ac:dyDescent="0.2">
      <c r="A435" s="206"/>
      <c r="B435" s="207" t="s">
        <v>294</v>
      </c>
      <c r="C435" s="208">
        <f>C430</f>
        <v>6</v>
      </c>
      <c r="D435" s="209" t="s">
        <v>182</v>
      </c>
      <c r="E435" s="200"/>
    </row>
    <row r="436" spans="1:6" x14ac:dyDescent="0.2">
      <c r="A436" s="206"/>
      <c r="B436" s="207" t="s">
        <v>296</v>
      </c>
      <c r="C436" s="210">
        <f>ROUND(C434*C435,2)</f>
        <v>1920</v>
      </c>
      <c r="D436" s="211" t="s">
        <v>15</v>
      </c>
      <c r="E436" s="200"/>
    </row>
    <row r="437" spans="1:6" x14ac:dyDescent="0.2">
      <c r="A437" s="206"/>
      <c r="B437" s="207"/>
      <c r="C437" s="254"/>
      <c r="D437" s="255"/>
      <c r="E437" s="200"/>
    </row>
    <row r="438" spans="1:6" x14ac:dyDescent="0.2">
      <c r="A438" s="196" t="s">
        <v>178</v>
      </c>
      <c r="B438" s="197" t="s">
        <v>179</v>
      </c>
      <c r="C438" s="256"/>
      <c r="D438" s="257"/>
      <c r="E438" s="200"/>
    </row>
    <row r="439" spans="1:6" ht="30" customHeight="1" x14ac:dyDescent="0.25">
      <c r="A439" s="225" t="s">
        <v>180</v>
      </c>
      <c r="B439" s="417" t="s">
        <v>181</v>
      </c>
      <c r="C439" s="419"/>
      <c r="D439" s="419"/>
      <c r="E439" s="418"/>
    </row>
    <row r="440" spans="1:6" x14ac:dyDescent="0.2">
      <c r="A440" s="206"/>
      <c r="B440" s="207" t="s">
        <v>293</v>
      </c>
      <c r="C440" s="208">
        <f>C423</f>
        <v>320</v>
      </c>
      <c r="D440" s="209" t="s">
        <v>182</v>
      </c>
      <c r="E440" s="206"/>
    </row>
    <row r="441" spans="1:6" x14ac:dyDescent="0.2">
      <c r="A441" s="206"/>
      <c r="B441" s="207" t="s">
        <v>250</v>
      </c>
      <c r="C441" s="208">
        <v>2</v>
      </c>
      <c r="D441" s="209" t="s">
        <v>184</v>
      </c>
      <c r="E441" s="206"/>
    </row>
    <row r="442" spans="1:6" x14ac:dyDescent="0.2">
      <c r="A442" s="206"/>
      <c r="B442" s="207" t="s">
        <v>314</v>
      </c>
      <c r="C442" s="208">
        <f>C435*2</f>
        <v>12</v>
      </c>
      <c r="D442" s="209" t="s">
        <v>182</v>
      </c>
      <c r="E442" s="206"/>
    </row>
    <row r="443" spans="1:6" x14ac:dyDescent="0.2">
      <c r="A443" s="206"/>
      <c r="B443" s="207" t="s">
        <v>301</v>
      </c>
      <c r="C443" s="210">
        <f>ROUND(C440*C441+C442,2)</f>
        <v>652</v>
      </c>
      <c r="D443" s="211" t="s">
        <v>182</v>
      </c>
      <c r="E443" s="200"/>
    </row>
    <row r="445" spans="1:6" ht="30" customHeight="1" x14ac:dyDescent="0.2">
      <c r="A445" s="225" t="s">
        <v>183</v>
      </c>
      <c r="B445" s="417" t="s">
        <v>302</v>
      </c>
      <c r="C445" s="417"/>
      <c r="D445" s="417"/>
      <c r="E445" s="418"/>
      <c r="F445" s="226"/>
    </row>
    <row r="446" spans="1:6" x14ac:dyDescent="0.2">
      <c r="A446" s="206"/>
      <c r="B446" s="207" t="s">
        <v>293</v>
      </c>
      <c r="C446" s="208">
        <f>C440</f>
        <v>320</v>
      </c>
      <c r="D446" s="209" t="s">
        <v>182</v>
      </c>
      <c r="E446" s="206"/>
    </row>
    <row r="447" spans="1:6" x14ac:dyDescent="0.2">
      <c r="A447" s="206"/>
      <c r="B447" s="207" t="s">
        <v>250</v>
      </c>
      <c r="C447" s="208">
        <v>2</v>
      </c>
      <c r="D447" s="209" t="s">
        <v>184</v>
      </c>
      <c r="E447" s="206"/>
    </row>
    <row r="448" spans="1:6" x14ac:dyDescent="0.2">
      <c r="A448" s="206"/>
      <c r="B448" s="207" t="s">
        <v>301</v>
      </c>
      <c r="C448" s="210">
        <f>ROUND(C446*C447,2)</f>
        <v>640</v>
      </c>
      <c r="D448" s="211" t="s">
        <v>182</v>
      </c>
      <c r="E448" s="200"/>
    </row>
    <row r="450" spans="1:6" x14ac:dyDescent="0.2">
      <c r="A450" s="196" t="s">
        <v>229</v>
      </c>
      <c r="B450" s="197" t="s">
        <v>227</v>
      </c>
      <c r="C450" s="198"/>
      <c r="D450" s="199"/>
      <c r="E450" s="200"/>
    </row>
    <row r="451" spans="1:6" s="227" customFormat="1" x14ac:dyDescent="0.2">
      <c r="A451" s="225" t="s">
        <v>230</v>
      </c>
      <c r="B451" s="417" t="s">
        <v>339</v>
      </c>
      <c r="C451" s="417"/>
      <c r="D451" s="417"/>
      <c r="E451" s="418"/>
      <c r="F451" s="226"/>
    </row>
    <row r="452" spans="1:6" x14ac:dyDescent="0.2">
      <c r="A452" s="206"/>
      <c r="B452" s="207" t="s">
        <v>305</v>
      </c>
      <c r="C452" s="208">
        <f>C431</f>
        <v>1920</v>
      </c>
      <c r="D452" s="209" t="s">
        <v>15</v>
      </c>
      <c r="E452" s="206"/>
    </row>
    <row r="453" spans="1:6" x14ac:dyDescent="0.2">
      <c r="A453" s="206"/>
      <c r="B453" s="207" t="s">
        <v>306</v>
      </c>
      <c r="C453" s="228">
        <v>4.2000000000000003E-2</v>
      </c>
      <c r="D453" s="209" t="s">
        <v>251</v>
      </c>
      <c r="E453" s="200"/>
    </row>
    <row r="454" spans="1:6" x14ac:dyDescent="0.2">
      <c r="A454" s="206"/>
      <c r="B454" s="207" t="s">
        <v>307</v>
      </c>
      <c r="C454" s="208">
        <v>2.52</v>
      </c>
      <c r="D454" s="209" t="s">
        <v>308</v>
      </c>
      <c r="E454" s="200"/>
    </row>
    <row r="455" spans="1:6" x14ac:dyDescent="0.2">
      <c r="A455" s="206"/>
      <c r="B455" s="207" t="s">
        <v>309</v>
      </c>
      <c r="C455" s="208">
        <v>1.5</v>
      </c>
      <c r="D455" s="209" t="s">
        <v>252</v>
      </c>
      <c r="E455" s="200"/>
    </row>
    <row r="456" spans="1:6" x14ac:dyDescent="0.2">
      <c r="A456" s="206"/>
      <c r="B456" s="207" t="s">
        <v>310</v>
      </c>
      <c r="C456" s="208">
        <f>C404</f>
        <v>16</v>
      </c>
      <c r="D456" s="209" t="s">
        <v>253</v>
      </c>
      <c r="E456" s="200"/>
    </row>
    <row r="457" spans="1:6" x14ac:dyDescent="0.2">
      <c r="A457" s="206"/>
      <c r="B457" s="197" t="s">
        <v>315</v>
      </c>
      <c r="C457" s="210">
        <f>ROUND(C452*C453*C454*C455*C456,2)</f>
        <v>4877.1099999999997</v>
      </c>
      <c r="D457" s="211" t="s">
        <v>316</v>
      </c>
      <c r="E457" s="200"/>
    </row>
    <row r="459" spans="1:6" x14ac:dyDescent="0.2">
      <c r="A459" s="196" t="s">
        <v>258</v>
      </c>
      <c r="B459" s="197" t="s">
        <v>303</v>
      </c>
      <c r="C459" s="198"/>
      <c r="D459" s="199"/>
      <c r="E459" s="200"/>
    </row>
    <row r="460" spans="1:6" ht="23.25" customHeight="1" x14ac:dyDescent="0.2">
      <c r="A460" s="225" t="s">
        <v>260</v>
      </c>
      <c r="B460" s="417" t="s">
        <v>331</v>
      </c>
      <c r="C460" s="417"/>
      <c r="D460" s="417"/>
      <c r="E460" s="418"/>
      <c r="F460" s="226"/>
    </row>
    <row r="461" spans="1:6" x14ac:dyDescent="0.2">
      <c r="A461" s="206"/>
      <c r="B461" s="207" t="s">
        <v>304</v>
      </c>
      <c r="C461" s="208">
        <v>1</v>
      </c>
      <c r="D461" s="209" t="s">
        <v>184</v>
      </c>
      <c r="E461" s="206"/>
    </row>
    <row r="462" spans="1:6" x14ac:dyDescent="0.2">
      <c r="A462" s="206"/>
      <c r="B462" s="207" t="s">
        <v>335</v>
      </c>
      <c r="C462" s="210">
        <f>C461</f>
        <v>1</v>
      </c>
      <c r="D462" s="211" t="s">
        <v>184</v>
      </c>
      <c r="E462" s="200"/>
    </row>
    <row r="465" spans="1:5" x14ac:dyDescent="0.25">
      <c r="A465" s="214"/>
      <c r="B465" s="215" t="s">
        <v>407</v>
      </c>
      <c r="C465" s="420"/>
      <c r="D465" s="421"/>
      <c r="E465" s="421"/>
    </row>
    <row r="466" spans="1:5" x14ac:dyDescent="0.2">
      <c r="A466" s="216"/>
      <c r="B466" s="217" t="s">
        <v>299</v>
      </c>
      <c r="C466" s="218">
        <f>'ORÇAMENTO SD'!E173</f>
        <v>6</v>
      </c>
      <c r="D466" s="199" t="s">
        <v>182</v>
      </c>
      <c r="E466" s="200"/>
    </row>
    <row r="467" spans="1:5" x14ac:dyDescent="0.2">
      <c r="A467" s="216"/>
      <c r="B467" s="217" t="s">
        <v>300</v>
      </c>
      <c r="C467" s="218">
        <f>'ORÇAMENTO SD'!E174</f>
        <v>56</v>
      </c>
      <c r="D467" s="199" t="s">
        <v>182</v>
      </c>
      <c r="E467" s="200"/>
    </row>
    <row r="468" spans="1:5" x14ac:dyDescent="0.2">
      <c r="A468" s="216"/>
      <c r="B468" s="217" t="s">
        <v>312</v>
      </c>
      <c r="C468" s="218">
        <v>16</v>
      </c>
      <c r="D468" s="199" t="s">
        <v>313</v>
      </c>
      <c r="E468" s="200"/>
    </row>
    <row r="469" spans="1:5" x14ac:dyDescent="0.2">
      <c r="A469" s="216"/>
      <c r="B469" s="217"/>
      <c r="C469" s="218"/>
      <c r="D469" s="199"/>
      <c r="E469" s="200"/>
    </row>
    <row r="470" spans="1:5" x14ac:dyDescent="0.2">
      <c r="A470" s="216"/>
      <c r="B470" s="217"/>
      <c r="C470" s="218"/>
      <c r="D470" s="199"/>
      <c r="E470" s="200"/>
    </row>
    <row r="471" spans="1:5" x14ac:dyDescent="0.2">
      <c r="A471" s="216"/>
      <c r="B471" s="217"/>
      <c r="C471" s="218"/>
      <c r="D471" s="199"/>
      <c r="E471" s="200"/>
    </row>
    <row r="472" spans="1:5" x14ac:dyDescent="0.2">
      <c r="A472" s="216"/>
      <c r="B472" s="217"/>
      <c r="C472" s="218"/>
      <c r="D472" s="199"/>
      <c r="E472" s="200"/>
    </row>
    <row r="473" spans="1:5" x14ac:dyDescent="0.2">
      <c r="A473" s="216"/>
      <c r="B473" s="217"/>
      <c r="C473" s="218"/>
      <c r="D473" s="199"/>
      <c r="E473" s="200"/>
    </row>
    <row r="474" spans="1:5" x14ac:dyDescent="0.2">
      <c r="A474" s="216"/>
      <c r="B474" s="217"/>
      <c r="C474" s="218"/>
      <c r="D474" s="199"/>
      <c r="E474" s="200"/>
    </row>
    <row r="475" spans="1:5" x14ac:dyDescent="0.2">
      <c r="A475" s="216"/>
      <c r="B475" s="217"/>
      <c r="C475" s="218"/>
      <c r="D475" s="199"/>
      <c r="E475" s="200"/>
    </row>
    <row r="476" spans="1:5" x14ac:dyDescent="0.2">
      <c r="A476" s="216"/>
      <c r="B476" s="217"/>
      <c r="C476" s="218"/>
      <c r="D476" s="199"/>
      <c r="E476" s="200"/>
    </row>
    <row r="477" spans="1:5" x14ac:dyDescent="0.2">
      <c r="A477" s="216"/>
      <c r="B477" s="217"/>
      <c r="C477" s="218"/>
      <c r="D477" s="199"/>
      <c r="E477" s="200"/>
    </row>
    <row r="478" spans="1:5" x14ac:dyDescent="0.2">
      <c r="A478" s="216"/>
      <c r="B478" s="217"/>
      <c r="C478" s="218"/>
      <c r="D478" s="199"/>
      <c r="E478" s="200"/>
    </row>
    <row r="479" spans="1:5" x14ac:dyDescent="0.2">
      <c r="A479" s="216"/>
      <c r="B479" s="217"/>
      <c r="C479" s="218"/>
      <c r="D479" s="199"/>
      <c r="E479" s="200"/>
    </row>
    <row r="480" spans="1:5" x14ac:dyDescent="0.2">
      <c r="A480" s="216"/>
      <c r="B480" s="217"/>
      <c r="C480" s="218"/>
      <c r="D480" s="199"/>
      <c r="E480" s="200"/>
    </row>
    <row r="481" spans="1:5" x14ac:dyDescent="0.2">
      <c r="A481" s="216"/>
      <c r="B481" s="217"/>
      <c r="C481" s="218"/>
      <c r="D481" s="199"/>
      <c r="E481" s="200"/>
    </row>
    <row r="482" spans="1:5" x14ac:dyDescent="0.2">
      <c r="A482" s="216"/>
      <c r="B482" s="217"/>
      <c r="C482" s="218"/>
      <c r="D482" s="199"/>
      <c r="E482" s="200"/>
    </row>
    <row r="483" spans="1:5" x14ac:dyDescent="0.2">
      <c r="A483" s="216"/>
      <c r="B483" s="217"/>
      <c r="C483" s="218"/>
      <c r="D483" s="199"/>
      <c r="E483" s="200"/>
    </row>
    <row r="484" spans="1:5" x14ac:dyDescent="0.2">
      <c r="A484" s="196"/>
      <c r="B484" s="219"/>
      <c r="C484" s="198"/>
      <c r="D484" s="220"/>
      <c r="E484" s="200"/>
    </row>
    <row r="485" spans="1:5" x14ac:dyDescent="0.2">
      <c r="A485" s="196" t="s">
        <v>33</v>
      </c>
      <c r="B485" s="197" t="s">
        <v>173</v>
      </c>
      <c r="C485" s="198"/>
      <c r="D485" s="199"/>
      <c r="E485" s="200"/>
    </row>
    <row r="486" spans="1:5" x14ac:dyDescent="0.2">
      <c r="A486" s="201" t="s">
        <v>35</v>
      </c>
      <c r="B486" s="202" t="s">
        <v>174</v>
      </c>
      <c r="C486" s="203"/>
      <c r="D486" s="204"/>
      <c r="E486" s="205"/>
    </row>
    <row r="487" spans="1:5" x14ac:dyDescent="0.2">
      <c r="A487" s="206"/>
      <c r="B487" s="207" t="s">
        <v>293</v>
      </c>
      <c r="C487" s="208">
        <f>C467</f>
        <v>56</v>
      </c>
      <c r="D487" s="209" t="s">
        <v>182</v>
      </c>
      <c r="E487" s="206"/>
    </row>
    <row r="488" spans="1:5" x14ac:dyDescent="0.2">
      <c r="A488" s="206"/>
      <c r="B488" s="207" t="s">
        <v>294</v>
      </c>
      <c r="C488" s="208">
        <f>C466</f>
        <v>6</v>
      </c>
      <c r="D488" s="209" t="s">
        <v>182</v>
      </c>
      <c r="E488" s="200"/>
    </row>
    <row r="489" spans="1:5" x14ac:dyDescent="0.2">
      <c r="A489" s="206"/>
      <c r="B489" s="207" t="s">
        <v>296</v>
      </c>
      <c r="C489" s="210">
        <f>ROUND(C487*C488,2)</f>
        <v>336</v>
      </c>
      <c r="D489" s="211" t="s">
        <v>15</v>
      </c>
      <c r="E489" s="200"/>
    </row>
    <row r="490" spans="1:5" x14ac:dyDescent="0.2">
      <c r="A490" s="221"/>
      <c r="B490" s="222"/>
      <c r="C490" s="213"/>
      <c r="D490" s="223"/>
      <c r="E490" s="224"/>
    </row>
    <row r="491" spans="1:5" x14ac:dyDescent="0.2">
      <c r="A491" s="196" t="s">
        <v>175</v>
      </c>
      <c r="B491" s="197" t="s">
        <v>176</v>
      </c>
      <c r="C491" s="198"/>
      <c r="D491" s="199"/>
      <c r="E491" s="200"/>
    </row>
    <row r="492" spans="1:5" ht="30" customHeight="1" x14ac:dyDescent="0.25">
      <c r="A492" s="225" t="s">
        <v>177</v>
      </c>
      <c r="B492" s="417" t="s">
        <v>257</v>
      </c>
      <c r="C492" s="417"/>
      <c r="D492" s="417"/>
      <c r="E492" s="418"/>
    </row>
    <row r="493" spans="1:5" x14ac:dyDescent="0.2">
      <c r="A493" s="206"/>
      <c r="B493" s="207" t="s">
        <v>293</v>
      </c>
      <c r="C493" s="208">
        <f>C487</f>
        <v>56</v>
      </c>
      <c r="D493" s="209" t="s">
        <v>182</v>
      </c>
      <c r="E493" s="206"/>
    </row>
    <row r="494" spans="1:5" x14ac:dyDescent="0.2">
      <c r="A494" s="206"/>
      <c r="B494" s="207" t="s">
        <v>294</v>
      </c>
      <c r="C494" s="208">
        <f>C488</f>
        <v>6</v>
      </c>
      <c r="D494" s="209" t="s">
        <v>182</v>
      </c>
      <c r="E494" s="200"/>
    </row>
    <row r="495" spans="1:5" x14ac:dyDescent="0.2">
      <c r="A495" s="206"/>
      <c r="B495" s="207" t="s">
        <v>296</v>
      </c>
      <c r="C495" s="210">
        <f>ROUND(C493*C494,2)</f>
        <v>336</v>
      </c>
      <c r="D495" s="211" t="s">
        <v>15</v>
      </c>
      <c r="E495" s="200"/>
    </row>
    <row r="496" spans="1:5" x14ac:dyDescent="0.2">
      <c r="A496" s="206"/>
      <c r="B496" s="207"/>
      <c r="C496" s="254"/>
      <c r="D496" s="255"/>
      <c r="E496" s="200"/>
    </row>
    <row r="497" spans="1:6" ht="30" customHeight="1" x14ac:dyDescent="0.25">
      <c r="A497" s="225" t="s">
        <v>323</v>
      </c>
      <c r="B497" s="417" t="s">
        <v>341</v>
      </c>
      <c r="C497" s="417"/>
      <c r="D497" s="417"/>
      <c r="E497" s="418"/>
    </row>
    <row r="498" spans="1:6" x14ac:dyDescent="0.2">
      <c r="A498" s="206"/>
      <c r="B498" s="207" t="s">
        <v>293</v>
      </c>
      <c r="C498" s="208">
        <f>C493</f>
        <v>56</v>
      </c>
      <c r="D498" s="209" t="s">
        <v>182</v>
      </c>
      <c r="E498" s="206"/>
    </row>
    <row r="499" spans="1:6" x14ac:dyDescent="0.2">
      <c r="A499" s="206"/>
      <c r="B499" s="207" t="s">
        <v>294</v>
      </c>
      <c r="C499" s="208">
        <f>C494</f>
        <v>6</v>
      </c>
      <c r="D499" s="209" t="s">
        <v>182</v>
      </c>
      <c r="E499" s="200"/>
    </row>
    <row r="500" spans="1:6" x14ac:dyDescent="0.2">
      <c r="A500" s="206"/>
      <c r="B500" s="207" t="s">
        <v>296</v>
      </c>
      <c r="C500" s="210">
        <f>ROUND(C498*C499,2)</f>
        <v>336</v>
      </c>
      <c r="D500" s="211" t="s">
        <v>15</v>
      </c>
      <c r="E500" s="200"/>
    </row>
    <row r="501" spans="1:6" x14ac:dyDescent="0.2">
      <c r="A501" s="206"/>
      <c r="B501" s="207"/>
      <c r="C501" s="254"/>
      <c r="D501" s="255"/>
      <c r="E501" s="200"/>
    </row>
    <row r="502" spans="1:6" x14ac:dyDescent="0.2">
      <c r="A502" s="196" t="s">
        <v>178</v>
      </c>
      <c r="B502" s="197" t="s">
        <v>179</v>
      </c>
      <c r="C502" s="256"/>
      <c r="D502" s="257"/>
      <c r="E502" s="200"/>
    </row>
    <row r="503" spans="1:6" ht="30" customHeight="1" x14ac:dyDescent="0.25">
      <c r="A503" s="225" t="s">
        <v>180</v>
      </c>
      <c r="B503" s="417" t="s">
        <v>181</v>
      </c>
      <c r="C503" s="419"/>
      <c r="D503" s="419"/>
      <c r="E503" s="418"/>
    </row>
    <row r="504" spans="1:6" x14ac:dyDescent="0.2">
      <c r="A504" s="206"/>
      <c r="B504" s="207" t="s">
        <v>293</v>
      </c>
      <c r="C504" s="208">
        <f>C487</f>
        <v>56</v>
      </c>
      <c r="D504" s="209" t="s">
        <v>182</v>
      </c>
      <c r="E504" s="206"/>
    </row>
    <row r="505" spans="1:6" x14ac:dyDescent="0.2">
      <c r="A505" s="206"/>
      <c r="B505" s="207" t="s">
        <v>250</v>
      </c>
      <c r="C505" s="208">
        <v>2</v>
      </c>
      <c r="D505" s="209" t="s">
        <v>184</v>
      </c>
      <c r="E505" s="206"/>
    </row>
    <row r="506" spans="1:6" x14ac:dyDescent="0.2">
      <c r="A506" s="206"/>
      <c r="B506" s="207" t="s">
        <v>314</v>
      </c>
      <c r="C506" s="208">
        <f>C499*2</f>
        <v>12</v>
      </c>
      <c r="D506" s="209" t="s">
        <v>182</v>
      </c>
      <c r="E506" s="206"/>
    </row>
    <row r="507" spans="1:6" x14ac:dyDescent="0.2">
      <c r="A507" s="206"/>
      <c r="B507" s="207" t="s">
        <v>301</v>
      </c>
      <c r="C507" s="210">
        <f>ROUND(C504*C505+C506,2)</f>
        <v>124</v>
      </c>
      <c r="D507" s="211" t="s">
        <v>182</v>
      </c>
      <c r="E507" s="200"/>
    </row>
    <row r="509" spans="1:6" ht="30" customHeight="1" x14ac:dyDescent="0.2">
      <c r="A509" s="225" t="s">
        <v>183</v>
      </c>
      <c r="B509" s="417" t="s">
        <v>302</v>
      </c>
      <c r="C509" s="417"/>
      <c r="D509" s="417"/>
      <c r="E509" s="418"/>
      <c r="F509" s="226"/>
    </row>
    <row r="510" spans="1:6" x14ac:dyDescent="0.2">
      <c r="A510" s="206"/>
      <c r="B510" s="207" t="s">
        <v>293</v>
      </c>
      <c r="C510" s="208">
        <f>C504</f>
        <v>56</v>
      </c>
      <c r="D510" s="209" t="s">
        <v>182</v>
      </c>
      <c r="E510" s="206"/>
    </row>
    <row r="511" spans="1:6" x14ac:dyDescent="0.2">
      <c r="A511" s="206"/>
      <c r="B511" s="207" t="s">
        <v>250</v>
      </c>
      <c r="C511" s="208">
        <v>2</v>
      </c>
      <c r="D511" s="209" t="s">
        <v>184</v>
      </c>
      <c r="E511" s="206"/>
    </row>
    <row r="512" spans="1:6" x14ac:dyDescent="0.2">
      <c r="A512" s="206"/>
      <c r="B512" s="207" t="s">
        <v>301</v>
      </c>
      <c r="C512" s="210">
        <f>ROUND(C510*C511,2)</f>
        <v>112</v>
      </c>
      <c r="D512" s="211" t="s">
        <v>182</v>
      </c>
      <c r="E512" s="200"/>
    </row>
    <row r="514" spans="1:6" x14ac:dyDescent="0.2">
      <c r="A514" s="196" t="s">
        <v>229</v>
      </c>
      <c r="B514" s="197" t="s">
        <v>227</v>
      </c>
      <c r="C514" s="198"/>
      <c r="D514" s="199"/>
      <c r="E514" s="200"/>
    </row>
    <row r="515" spans="1:6" s="227" customFormat="1" x14ac:dyDescent="0.2">
      <c r="A515" s="225" t="s">
        <v>230</v>
      </c>
      <c r="B515" s="417" t="s">
        <v>339</v>
      </c>
      <c r="C515" s="417"/>
      <c r="D515" s="417"/>
      <c r="E515" s="418"/>
      <c r="F515" s="226"/>
    </row>
    <row r="516" spans="1:6" x14ac:dyDescent="0.2">
      <c r="A516" s="206"/>
      <c r="B516" s="207" t="s">
        <v>305</v>
      </c>
      <c r="C516" s="208">
        <f>C495</f>
        <v>336</v>
      </c>
      <c r="D516" s="209" t="s">
        <v>15</v>
      </c>
      <c r="E516" s="206"/>
    </row>
    <row r="517" spans="1:6" x14ac:dyDescent="0.2">
      <c r="A517" s="206"/>
      <c r="B517" s="207" t="s">
        <v>306</v>
      </c>
      <c r="C517" s="228">
        <v>4.2000000000000003E-2</v>
      </c>
      <c r="D517" s="209" t="s">
        <v>251</v>
      </c>
      <c r="E517" s="200"/>
    </row>
    <row r="518" spans="1:6" x14ac:dyDescent="0.2">
      <c r="A518" s="206"/>
      <c r="B518" s="207" t="s">
        <v>307</v>
      </c>
      <c r="C518" s="208">
        <v>2.52</v>
      </c>
      <c r="D518" s="209" t="s">
        <v>308</v>
      </c>
      <c r="E518" s="200"/>
    </row>
    <row r="519" spans="1:6" x14ac:dyDescent="0.2">
      <c r="A519" s="206"/>
      <c r="B519" s="207" t="s">
        <v>309</v>
      </c>
      <c r="C519" s="208">
        <v>1.5</v>
      </c>
      <c r="D519" s="209" t="s">
        <v>252</v>
      </c>
      <c r="E519" s="200"/>
    </row>
    <row r="520" spans="1:6" x14ac:dyDescent="0.2">
      <c r="A520" s="206"/>
      <c r="B520" s="207" t="s">
        <v>310</v>
      </c>
      <c r="C520" s="208">
        <f>C468</f>
        <v>16</v>
      </c>
      <c r="D520" s="209" t="s">
        <v>253</v>
      </c>
      <c r="E520" s="200"/>
    </row>
    <row r="521" spans="1:6" x14ac:dyDescent="0.2">
      <c r="A521" s="206"/>
      <c r="B521" s="197" t="s">
        <v>315</v>
      </c>
      <c r="C521" s="210">
        <f>ROUND(C516*C517*C518*C519*C520,2)</f>
        <v>853.49</v>
      </c>
      <c r="D521" s="211" t="s">
        <v>316</v>
      </c>
      <c r="E521" s="200"/>
    </row>
    <row r="523" spans="1:6" x14ac:dyDescent="0.2">
      <c r="A523" s="196" t="s">
        <v>258</v>
      </c>
      <c r="B523" s="197" t="s">
        <v>303</v>
      </c>
      <c r="C523" s="198"/>
      <c r="D523" s="199"/>
      <c r="E523" s="200"/>
    </row>
    <row r="524" spans="1:6" ht="23.25" customHeight="1" x14ac:dyDescent="0.2">
      <c r="A524" s="225" t="s">
        <v>260</v>
      </c>
      <c r="B524" s="417" t="s">
        <v>331</v>
      </c>
      <c r="C524" s="417"/>
      <c r="D524" s="417"/>
      <c r="E524" s="418"/>
      <c r="F524" s="226"/>
    </row>
    <row r="525" spans="1:6" x14ac:dyDescent="0.2">
      <c r="A525" s="206"/>
      <c r="B525" s="207" t="s">
        <v>304</v>
      </c>
      <c r="C525" s="208">
        <v>1</v>
      </c>
      <c r="D525" s="209" t="s">
        <v>184</v>
      </c>
      <c r="E525" s="206"/>
    </row>
    <row r="526" spans="1:6" x14ac:dyDescent="0.2">
      <c r="A526" s="206"/>
      <c r="B526" s="207" t="s">
        <v>335</v>
      </c>
      <c r="C526" s="210">
        <f>C525</f>
        <v>1</v>
      </c>
      <c r="D526" s="211" t="s">
        <v>184</v>
      </c>
      <c r="E526" s="200"/>
    </row>
    <row r="530" spans="1:5" x14ac:dyDescent="0.25">
      <c r="A530" s="214"/>
      <c r="B530" s="215" t="s">
        <v>408</v>
      </c>
      <c r="C530" s="420"/>
      <c r="D530" s="421"/>
      <c r="E530" s="421"/>
    </row>
    <row r="531" spans="1:5" x14ac:dyDescent="0.2">
      <c r="A531" s="216"/>
      <c r="B531" s="217" t="s">
        <v>299</v>
      </c>
      <c r="C531" s="218">
        <f>'ORÇAMENTO SD'!E196</f>
        <v>6</v>
      </c>
      <c r="D531" s="199" t="s">
        <v>182</v>
      </c>
      <c r="E531" s="200"/>
    </row>
    <row r="532" spans="1:5" x14ac:dyDescent="0.2">
      <c r="A532" s="216"/>
      <c r="B532" s="217" t="s">
        <v>300</v>
      </c>
      <c r="C532" s="218">
        <f>'ORÇAMENTO SD'!E197</f>
        <v>397</v>
      </c>
      <c r="D532" s="199" t="s">
        <v>182</v>
      </c>
      <c r="E532" s="200"/>
    </row>
    <row r="533" spans="1:5" x14ac:dyDescent="0.2">
      <c r="A533" s="216"/>
      <c r="B533" s="217" t="s">
        <v>312</v>
      </c>
      <c r="C533" s="218">
        <v>16</v>
      </c>
      <c r="D533" s="199" t="s">
        <v>313</v>
      </c>
      <c r="E533" s="200"/>
    </row>
    <row r="534" spans="1:5" x14ac:dyDescent="0.2">
      <c r="A534" s="216"/>
      <c r="B534" s="217"/>
      <c r="C534" s="218"/>
      <c r="D534" s="199"/>
      <c r="E534" s="200"/>
    </row>
    <row r="535" spans="1:5" x14ac:dyDescent="0.2">
      <c r="A535" s="216"/>
      <c r="B535" s="217"/>
      <c r="C535" s="218"/>
      <c r="D535" s="199"/>
      <c r="E535" s="200"/>
    </row>
    <row r="536" spans="1:5" x14ac:dyDescent="0.2">
      <c r="A536" s="216"/>
      <c r="B536" s="217"/>
      <c r="C536" s="218"/>
      <c r="D536" s="199"/>
      <c r="E536" s="200"/>
    </row>
    <row r="537" spans="1:5" x14ac:dyDescent="0.2">
      <c r="A537" s="216"/>
      <c r="B537" s="217"/>
      <c r="C537" s="218"/>
      <c r="D537" s="199"/>
      <c r="E537" s="200"/>
    </row>
    <row r="538" spans="1:5" x14ac:dyDescent="0.2">
      <c r="A538" s="216"/>
      <c r="B538" s="217"/>
      <c r="C538" s="218"/>
      <c r="D538" s="199"/>
      <c r="E538" s="200"/>
    </row>
    <row r="539" spans="1:5" x14ac:dyDescent="0.2">
      <c r="A539" s="216"/>
      <c r="B539" s="217"/>
      <c r="C539" s="218"/>
      <c r="D539" s="199"/>
      <c r="E539" s="200"/>
    </row>
    <row r="540" spans="1:5" x14ac:dyDescent="0.2">
      <c r="A540" s="216"/>
      <c r="B540" s="217"/>
      <c r="C540" s="218"/>
      <c r="D540" s="199"/>
      <c r="E540" s="200"/>
    </row>
    <row r="541" spans="1:5" x14ac:dyDescent="0.2">
      <c r="A541" s="216"/>
      <c r="B541" s="217"/>
      <c r="C541" s="218"/>
      <c r="D541" s="199"/>
      <c r="E541" s="200"/>
    </row>
    <row r="542" spans="1:5" x14ac:dyDescent="0.2">
      <c r="A542" s="216"/>
      <c r="B542" s="217"/>
      <c r="C542" s="218"/>
      <c r="D542" s="199"/>
      <c r="E542" s="200"/>
    </row>
    <row r="543" spans="1:5" x14ac:dyDescent="0.2">
      <c r="A543" s="216"/>
      <c r="B543" s="217"/>
      <c r="C543" s="218"/>
      <c r="D543" s="199"/>
      <c r="E543" s="200"/>
    </row>
    <row r="544" spans="1:5" x14ac:dyDescent="0.2">
      <c r="A544" s="216"/>
      <c r="B544" s="217"/>
      <c r="C544" s="218"/>
      <c r="D544" s="199"/>
      <c r="E544" s="200"/>
    </row>
    <row r="545" spans="1:5" x14ac:dyDescent="0.2">
      <c r="A545" s="216"/>
      <c r="B545" s="217"/>
      <c r="C545" s="218"/>
      <c r="D545" s="199"/>
      <c r="E545" s="200"/>
    </row>
    <row r="546" spans="1:5" x14ac:dyDescent="0.2">
      <c r="A546" s="216"/>
      <c r="B546" s="217"/>
      <c r="C546" s="218"/>
      <c r="D546" s="199"/>
      <c r="E546" s="200"/>
    </row>
    <row r="547" spans="1:5" x14ac:dyDescent="0.2">
      <c r="A547" s="216"/>
      <c r="B547" s="217"/>
      <c r="C547" s="218"/>
      <c r="D547" s="199"/>
      <c r="E547" s="200"/>
    </row>
    <row r="548" spans="1:5" x14ac:dyDescent="0.2">
      <c r="A548" s="216"/>
      <c r="B548" s="217"/>
      <c r="C548" s="218"/>
      <c r="D548" s="199"/>
      <c r="E548" s="200"/>
    </row>
    <row r="549" spans="1:5" x14ac:dyDescent="0.2">
      <c r="A549" s="196"/>
      <c r="B549" s="219"/>
      <c r="C549" s="198"/>
      <c r="D549" s="220"/>
      <c r="E549" s="200"/>
    </row>
    <row r="550" spans="1:5" x14ac:dyDescent="0.2">
      <c r="A550" s="196" t="s">
        <v>33</v>
      </c>
      <c r="B550" s="197" t="s">
        <v>173</v>
      </c>
      <c r="C550" s="198"/>
      <c r="D550" s="199"/>
      <c r="E550" s="200"/>
    </row>
    <row r="551" spans="1:5" x14ac:dyDescent="0.2">
      <c r="A551" s="201" t="s">
        <v>35</v>
      </c>
      <c r="B551" s="202" t="s">
        <v>174</v>
      </c>
      <c r="C551" s="203"/>
      <c r="D551" s="204"/>
      <c r="E551" s="205"/>
    </row>
    <row r="552" spans="1:5" x14ac:dyDescent="0.2">
      <c r="A552" s="206"/>
      <c r="B552" s="207" t="s">
        <v>293</v>
      </c>
      <c r="C552" s="208">
        <f>C532</f>
        <v>397</v>
      </c>
      <c r="D552" s="209" t="s">
        <v>182</v>
      </c>
      <c r="E552" s="206"/>
    </row>
    <row r="553" spans="1:5" x14ac:dyDescent="0.2">
      <c r="A553" s="206"/>
      <c r="B553" s="207" t="s">
        <v>294</v>
      </c>
      <c r="C553" s="208">
        <f>C531</f>
        <v>6</v>
      </c>
      <c r="D553" s="209" t="s">
        <v>182</v>
      </c>
      <c r="E553" s="200"/>
    </row>
    <row r="554" spans="1:5" x14ac:dyDescent="0.2">
      <c r="A554" s="206"/>
      <c r="B554" s="207" t="s">
        <v>296</v>
      </c>
      <c r="C554" s="210">
        <f>ROUND(C552*C553,2)</f>
        <v>2382</v>
      </c>
      <c r="D554" s="211" t="s">
        <v>15</v>
      </c>
      <c r="E554" s="200"/>
    </row>
    <row r="555" spans="1:5" x14ac:dyDescent="0.2">
      <c r="A555" s="221"/>
      <c r="B555" s="222"/>
      <c r="C555" s="213"/>
      <c r="D555" s="223"/>
      <c r="E555" s="224"/>
    </row>
    <row r="556" spans="1:5" x14ac:dyDescent="0.2">
      <c r="A556" s="196" t="s">
        <v>175</v>
      </c>
      <c r="B556" s="197" t="s">
        <v>176</v>
      </c>
      <c r="C556" s="198"/>
      <c r="D556" s="199"/>
      <c r="E556" s="200"/>
    </row>
    <row r="557" spans="1:5" ht="30" customHeight="1" x14ac:dyDescent="0.25">
      <c r="A557" s="225" t="s">
        <v>177</v>
      </c>
      <c r="B557" s="417" t="s">
        <v>257</v>
      </c>
      <c r="C557" s="417"/>
      <c r="D557" s="417"/>
      <c r="E557" s="418"/>
    </row>
    <row r="558" spans="1:5" x14ac:dyDescent="0.2">
      <c r="A558" s="206"/>
      <c r="B558" s="207" t="s">
        <v>293</v>
      </c>
      <c r="C558" s="208">
        <f>C552</f>
        <v>397</v>
      </c>
      <c r="D558" s="209" t="s">
        <v>182</v>
      </c>
      <c r="E558" s="206"/>
    </row>
    <row r="559" spans="1:5" x14ac:dyDescent="0.2">
      <c r="A559" s="206"/>
      <c r="B559" s="207" t="s">
        <v>294</v>
      </c>
      <c r="C559" s="208">
        <f>C553</f>
        <v>6</v>
      </c>
      <c r="D559" s="209" t="s">
        <v>182</v>
      </c>
      <c r="E559" s="200"/>
    </row>
    <row r="560" spans="1:5" x14ac:dyDescent="0.2">
      <c r="A560" s="206"/>
      <c r="B560" s="207" t="s">
        <v>296</v>
      </c>
      <c r="C560" s="210">
        <f>ROUND(C558*C559,2)</f>
        <v>2382</v>
      </c>
      <c r="D560" s="211" t="s">
        <v>15</v>
      </c>
      <c r="E560" s="200"/>
    </row>
    <row r="561" spans="1:6" x14ac:dyDescent="0.2">
      <c r="A561" s="206"/>
      <c r="B561" s="207"/>
      <c r="C561" s="254"/>
      <c r="D561" s="255"/>
      <c r="E561" s="200"/>
    </row>
    <row r="562" spans="1:6" ht="30" customHeight="1" x14ac:dyDescent="0.25">
      <c r="A562" s="225" t="s">
        <v>323</v>
      </c>
      <c r="B562" s="417" t="s">
        <v>341</v>
      </c>
      <c r="C562" s="417"/>
      <c r="D562" s="417"/>
      <c r="E562" s="418"/>
    </row>
    <row r="563" spans="1:6" x14ac:dyDescent="0.2">
      <c r="A563" s="206"/>
      <c r="B563" s="207" t="s">
        <v>293</v>
      </c>
      <c r="C563" s="208">
        <f>C558</f>
        <v>397</v>
      </c>
      <c r="D563" s="209" t="s">
        <v>182</v>
      </c>
      <c r="E563" s="206"/>
    </row>
    <row r="564" spans="1:6" x14ac:dyDescent="0.2">
      <c r="A564" s="206"/>
      <c r="B564" s="207" t="s">
        <v>294</v>
      </c>
      <c r="C564" s="208">
        <f>C559</f>
        <v>6</v>
      </c>
      <c r="D564" s="209" t="s">
        <v>182</v>
      </c>
      <c r="E564" s="200"/>
    </row>
    <row r="565" spans="1:6" x14ac:dyDescent="0.2">
      <c r="A565" s="206"/>
      <c r="B565" s="207" t="s">
        <v>296</v>
      </c>
      <c r="C565" s="210">
        <f>ROUND(C563*C564,2)</f>
        <v>2382</v>
      </c>
      <c r="D565" s="211" t="s">
        <v>15</v>
      </c>
      <c r="E565" s="200"/>
    </row>
    <row r="566" spans="1:6" x14ac:dyDescent="0.2">
      <c r="A566" s="206"/>
      <c r="B566" s="207"/>
      <c r="C566" s="254"/>
      <c r="D566" s="255"/>
      <c r="E566" s="200"/>
    </row>
    <row r="567" spans="1:6" x14ac:dyDescent="0.2">
      <c r="A567" s="196" t="s">
        <v>178</v>
      </c>
      <c r="B567" s="197" t="s">
        <v>179</v>
      </c>
      <c r="C567" s="256"/>
      <c r="D567" s="257"/>
      <c r="E567" s="200"/>
    </row>
    <row r="568" spans="1:6" ht="30" customHeight="1" x14ac:dyDescent="0.25">
      <c r="A568" s="225" t="s">
        <v>180</v>
      </c>
      <c r="B568" s="417" t="s">
        <v>181</v>
      </c>
      <c r="C568" s="419"/>
      <c r="D568" s="419"/>
      <c r="E568" s="418"/>
    </row>
    <row r="569" spans="1:6" x14ac:dyDescent="0.2">
      <c r="A569" s="206"/>
      <c r="B569" s="207" t="s">
        <v>293</v>
      </c>
      <c r="C569" s="208">
        <f>C552</f>
        <v>397</v>
      </c>
      <c r="D569" s="209" t="s">
        <v>182</v>
      </c>
      <c r="E569" s="206"/>
    </row>
    <row r="570" spans="1:6" x14ac:dyDescent="0.2">
      <c r="A570" s="206"/>
      <c r="B570" s="207" t="s">
        <v>250</v>
      </c>
      <c r="C570" s="208">
        <v>2</v>
      </c>
      <c r="D570" s="209" t="s">
        <v>184</v>
      </c>
      <c r="E570" s="206"/>
    </row>
    <row r="571" spans="1:6" x14ac:dyDescent="0.2">
      <c r="A571" s="206"/>
      <c r="B571" s="207" t="s">
        <v>314</v>
      </c>
      <c r="C571" s="208">
        <f>C564*2</f>
        <v>12</v>
      </c>
      <c r="D571" s="209" t="s">
        <v>182</v>
      </c>
      <c r="E571" s="206"/>
    </row>
    <row r="572" spans="1:6" x14ac:dyDescent="0.2">
      <c r="A572" s="206"/>
      <c r="B572" s="207" t="s">
        <v>301</v>
      </c>
      <c r="C572" s="210">
        <f>ROUND(C569*C570+C571,2)</f>
        <v>806</v>
      </c>
      <c r="D572" s="211" t="s">
        <v>182</v>
      </c>
      <c r="E572" s="200"/>
    </row>
    <row r="574" spans="1:6" ht="30" customHeight="1" x14ac:dyDescent="0.2">
      <c r="A574" s="225" t="s">
        <v>183</v>
      </c>
      <c r="B574" s="417" t="s">
        <v>302</v>
      </c>
      <c r="C574" s="417"/>
      <c r="D574" s="417"/>
      <c r="E574" s="418"/>
      <c r="F574" s="226"/>
    </row>
    <row r="575" spans="1:6" x14ac:dyDescent="0.2">
      <c r="A575" s="206"/>
      <c r="B575" s="207" t="s">
        <v>293</v>
      </c>
      <c r="C575" s="208">
        <f>C569</f>
        <v>397</v>
      </c>
      <c r="D575" s="209" t="s">
        <v>182</v>
      </c>
      <c r="E575" s="206"/>
    </row>
    <row r="576" spans="1:6" x14ac:dyDescent="0.2">
      <c r="A576" s="206"/>
      <c r="B576" s="207" t="s">
        <v>250</v>
      </c>
      <c r="C576" s="208">
        <v>2</v>
      </c>
      <c r="D576" s="209" t="s">
        <v>184</v>
      </c>
      <c r="E576" s="206"/>
    </row>
    <row r="577" spans="1:6" x14ac:dyDescent="0.2">
      <c r="A577" s="206"/>
      <c r="B577" s="207" t="s">
        <v>301</v>
      </c>
      <c r="C577" s="210">
        <f>ROUND(C575*C576,2)</f>
        <v>794</v>
      </c>
      <c r="D577" s="211" t="s">
        <v>182</v>
      </c>
      <c r="E577" s="200"/>
    </row>
    <row r="579" spans="1:6" x14ac:dyDescent="0.2">
      <c r="A579" s="196" t="s">
        <v>229</v>
      </c>
      <c r="B579" s="197" t="s">
        <v>227</v>
      </c>
      <c r="C579" s="198"/>
      <c r="D579" s="199"/>
      <c r="E579" s="200"/>
    </row>
    <row r="580" spans="1:6" s="227" customFormat="1" x14ac:dyDescent="0.2">
      <c r="A580" s="225" t="s">
        <v>230</v>
      </c>
      <c r="B580" s="417" t="s">
        <v>339</v>
      </c>
      <c r="C580" s="417"/>
      <c r="D580" s="417"/>
      <c r="E580" s="418"/>
      <c r="F580" s="226"/>
    </row>
    <row r="581" spans="1:6" x14ac:dyDescent="0.2">
      <c r="A581" s="206"/>
      <c r="B581" s="207" t="s">
        <v>305</v>
      </c>
      <c r="C581" s="208">
        <f>C560</f>
        <v>2382</v>
      </c>
      <c r="D581" s="209" t="s">
        <v>15</v>
      </c>
      <c r="E581" s="206"/>
    </row>
    <row r="582" spans="1:6" x14ac:dyDescent="0.2">
      <c r="A582" s="206"/>
      <c r="B582" s="207" t="s">
        <v>306</v>
      </c>
      <c r="C582" s="228">
        <v>4.2000000000000003E-2</v>
      </c>
      <c r="D582" s="209" t="s">
        <v>251</v>
      </c>
      <c r="E582" s="200"/>
    </row>
    <row r="583" spans="1:6" x14ac:dyDescent="0.2">
      <c r="A583" s="206"/>
      <c r="B583" s="207" t="s">
        <v>307</v>
      </c>
      <c r="C583" s="208">
        <v>2.52</v>
      </c>
      <c r="D583" s="209" t="s">
        <v>308</v>
      </c>
      <c r="E583" s="200"/>
    </row>
    <row r="584" spans="1:6" x14ac:dyDescent="0.2">
      <c r="A584" s="206"/>
      <c r="B584" s="207" t="s">
        <v>309</v>
      </c>
      <c r="C584" s="208">
        <v>1.5</v>
      </c>
      <c r="D584" s="209" t="s">
        <v>252</v>
      </c>
      <c r="E584" s="200"/>
    </row>
    <row r="585" spans="1:6" x14ac:dyDescent="0.2">
      <c r="A585" s="206"/>
      <c r="B585" s="207" t="s">
        <v>310</v>
      </c>
      <c r="C585" s="208">
        <f>C533</f>
        <v>16</v>
      </c>
      <c r="D585" s="209" t="s">
        <v>253</v>
      </c>
      <c r="E585" s="200"/>
    </row>
    <row r="586" spans="1:6" x14ac:dyDescent="0.2">
      <c r="A586" s="206"/>
      <c r="B586" s="197" t="s">
        <v>315</v>
      </c>
      <c r="C586" s="210">
        <f>ROUND(C581*C582*C583*C584*C585,2)</f>
        <v>6050.66</v>
      </c>
      <c r="D586" s="211" t="s">
        <v>316</v>
      </c>
      <c r="E586" s="200"/>
    </row>
    <row r="588" spans="1:6" x14ac:dyDescent="0.2">
      <c r="A588" s="196" t="s">
        <v>258</v>
      </c>
      <c r="B588" s="197" t="s">
        <v>303</v>
      </c>
      <c r="C588" s="198"/>
      <c r="D588" s="199"/>
      <c r="E588" s="200"/>
    </row>
    <row r="589" spans="1:6" ht="23.25" customHeight="1" x14ac:dyDescent="0.2">
      <c r="A589" s="225" t="s">
        <v>260</v>
      </c>
      <c r="B589" s="417" t="s">
        <v>331</v>
      </c>
      <c r="C589" s="417"/>
      <c r="D589" s="417"/>
      <c r="E589" s="418"/>
      <c r="F589" s="226"/>
    </row>
    <row r="590" spans="1:6" x14ac:dyDescent="0.2">
      <c r="A590" s="206"/>
      <c r="B590" s="207" t="s">
        <v>304</v>
      </c>
      <c r="C590" s="208">
        <v>1</v>
      </c>
      <c r="D590" s="209" t="s">
        <v>184</v>
      </c>
      <c r="E590" s="206"/>
    </row>
    <row r="591" spans="1:6" x14ac:dyDescent="0.2">
      <c r="A591" s="206"/>
      <c r="B591" s="207" t="s">
        <v>335</v>
      </c>
      <c r="C591" s="210">
        <f>C590</f>
        <v>1</v>
      </c>
      <c r="D591" s="211" t="s">
        <v>184</v>
      </c>
      <c r="E591" s="200"/>
    </row>
    <row r="595" spans="1:5" x14ac:dyDescent="0.25">
      <c r="A595" s="214"/>
      <c r="B595" s="215" t="s">
        <v>409</v>
      </c>
      <c r="C595" s="420"/>
      <c r="D595" s="421"/>
      <c r="E595" s="421"/>
    </row>
    <row r="596" spans="1:5" x14ac:dyDescent="0.2">
      <c r="A596" s="216"/>
      <c r="B596" s="217" t="s">
        <v>299</v>
      </c>
      <c r="C596" s="218">
        <f>'ORÇAMENTO SD'!E219</f>
        <v>6</v>
      </c>
      <c r="D596" s="199" t="s">
        <v>182</v>
      </c>
      <c r="E596" s="200"/>
    </row>
    <row r="597" spans="1:5" x14ac:dyDescent="0.2">
      <c r="A597" s="216"/>
      <c r="B597" s="217" t="s">
        <v>300</v>
      </c>
      <c r="C597" s="218">
        <f>'ORÇAMENTO SD'!E220</f>
        <v>236</v>
      </c>
      <c r="D597" s="199" t="s">
        <v>182</v>
      </c>
      <c r="E597" s="200"/>
    </row>
    <row r="598" spans="1:5" x14ac:dyDescent="0.2">
      <c r="A598" s="216"/>
      <c r="B598" s="217" t="s">
        <v>312</v>
      </c>
      <c r="C598" s="218">
        <v>16</v>
      </c>
      <c r="D598" s="199" t="s">
        <v>313</v>
      </c>
      <c r="E598" s="200"/>
    </row>
    <row r="599" spans="1:5" x14ac:dyDescent="0.2">
      <c r="A599" s="216"/>
      <c r="B599" s="217"/>
      <c r="C599" s="218"/>
      <c r="D599" s="199"/>
      <c r="E599" s="200"/>
    </row>
    <row r="600" spans="1:5" x14ac:dyDescent="0.2">
      <c r="A600" s="216"/>
      <c r="B600" s="217"/>
      <c r="C600" s="218"/>
      <c r="D600" s="199"/>
      <c r="E600" s="200"/>
    </row>
    <row r="601" spans="1:5" x14ac:dyDescent="0.2">
      <c r="A601" s="216"/>
      <c r="B601" s="217"/>
      <c r="C601" s="218"/>
      <c r="D601" s="199"/>
      <c r="E601" s="200"/>
    </row>
    <row r="602" spans="1:5" x14ac:dyDescent="0.2">
      <c r="A602" s="216"/>
      <c r="B602" s="217"/>
      <c r="C602" s="218"/>
      <c r="D602" s="199"/>
      <c r="E602" s="200"/>
    </row>
    <row r="603" spans="1:5" x14ac:dyDescent="0.2">
      <c r="A603" s="216"/>
      <c r="B603" s="217"/>
      <c r="C603" s="218"/>
      <c r="D603" s="199"/>
      <c r="E603" s="200"/>
    </row>
    <row r="604" spans="1:5" x14ac:dyDescent="0.2">
      <c r="A604" s="216"/>
      <c r="B604" s="217"/>
      <c r="C604" s="218"/>
      <c r="D604" s="199"/>
      <c r="E604" s="200"/>
    </row>
    <row r="605" spans="1:5" x14ac:dyDescent="0.2">
      <c r="A605" s="216"/>
      <c r="B605" s="217"/>
      <c r="C605" s="218"/>
      <c r="D605" s="199"/>
      <c r="E605" s="200"/>
    </row>
    <row r="606" spans="1:5" x14ac:dyDescent="0.2">
      <c r="A606" s="216"/>
      <c r="B606" s="217"/>
      <c r="C606" s="218"/>
      <c r="D606" s="199"/>
      <c r="E606" s="200"/>
    </row>
    <row r="607" spans="1:5" x14ac:dyDescent="0.2">
      <c r="A607" s="216"/>
      <c r="B607" s="217"/>
      <c r="C607" s="218"/>
      <c r="D607" s="199"/>
      <c r="E607" s="200"/>
    </row>
    <row r="608" spans="1:5" x14ac:dyDescent="0.2">
      <c r="A608" s="216"/>
      <c r="B608" s="217"/>
      <c r="C608" s="218"/>
      <c r="D608" s="199"/>
      <c r="E608" s="200"/>
    </row>
    <row r="609" spans="1:5" x14ac:dyDescent="0.2">
      <c r="A609" s="216"/>
      <c r="B609" s="217"/>
      <c r="C609" s="218"/>
      <c r="D609" s="199"/>
      <c r="E609" s="200"/>
    </row>
    <row r="610" spans="1:5" x14ac:dyDescent="0.2">
      <c r="A610" s="216"/>
      <c r="B610" s="217"/>
      <c r="C610" s="218"/>
      <c r="D610" s="199"/>
      <c r="E610" s="200"/>
    </row>
    <row r="611" spans="1:5" x14ac:dyDescent="0.2">
      <c r="A611" s="216"/>
      <c r="B611" s="217"/>
      <c r="C611" s="218"/>
      <c r="D611" s="199"/>
      <c r="E611" s="200"/>
    </row>
    <row r="612" spans="1:5" x14ac:dyDescent="0.2">
      <c r="A612" s="216"/>
      <c r="B612" s="217"/>
      <c r="C612" s="218"/>
      <c r="D612" s="199"/>
      <c r="E612" s="200"/>
    </row>
    <row r="613" spans="1:5" x14ac:dyDescent="0.2">
      <c r="A613" s="216"/>
      <c r="B613" s="217"/>
      <c r="C613" s="218"/>
      <c r="D613" s="199"/>
      <c r="E613" s="200"/>
    </row>
    <row r="614" spans="1:5" x14ac:dyDescent="0.2">
      <c r="A614" s="196"/>
      <c r="B614" s="219"/>
      <c r="C614" s="198"/>
      <c r="D614" s="220"/>
      <c r="E614" s="200"/>
    </row>
    <row r="615" spans="1:5" x14ac:dyDescent="0.2">
      <c r="A615" s="196" t="s">
        <v>33</v>
      </c>
      <c r="B615" s="197" t="s">
        <v>173</v>
      </c>
      <c r="C615" s="198"/>
      <c r="D615" s="199"/>
      <c r="E615" s="200"/>
    </row>
    <row r="616" spans="1:5" x14ac:dyDescent="0.2">
      <c r="A616" s="201" t="s">
        <v>35</v>
      </c>
      <c r="B616" s="202" t="s">
        <v>174</v>
      </c>
      <c r="C616" s="203"/>
      <c r="D616" s="204"/>
      <c r="E616" s="205"/>
    </row>
    <row r="617" spans="1:5" x14ac:dyDescent="0.2">
      <c r="A617" s="206"/>
      <c r="B617" s="207" t="s">
        <v>293</v>
      </c>
      <c r="C617" s="208">
        <f>C597</f>
        <v>236</v>
      </c>
      <c r="D617" s="209" t="s">
        <v>182</v>
      </c>
      <c r="E617" s="206"/>
    </row>
    <row r="618" spans="1:5" x14ac:dyDescent="0.2">
      <c r="A618" s="206"/>
      <c r="B618" s="207" t="s">
        <v>294</v>
      </c>
      <c r="C618" s="208">
        <f>C596</f>
        <v>6</v>
      </c>
      <c r="D618" s="209" t="s">
        <v>182</v>
      </c>
      <c r="E618" s="200"/>
    </row>
    <row r="619" spans="1:5" x14ac:dyDescent="0.2">
      <c r="A619" s="206"/>
      <c r="B619" s="207" t="s">
        <v>296</v>
      </c>
      <c r="C619" s="210">
        <f>ROUND(C617*C618,2)</f>
        <v>1416</v>
      </c>
      <c r="D619" s="211" t="s">
        <v>15</v>
      </c>
      <c r="E619" s="200"/>
    </row>
    <row r="620" spans="1:5" x14ac:dyDescent="0.2">
      <c r="A620" s="221"/>
      <c r="B620" s="222"/>
      <c r="C620" s="213"/>
      <c r="D620" s="223"/>
      <c r="E620" s="224"/>
    </row>
    <row r="621" spans="1:5" x14ac:dyDescent="0.2">
      <c r="A621" s="196" t="s">
        <v>175</v>
      </c>
      <c r="B621" s="197" t="s">
        <v>176</v>
      </c>
      <c r="C621" s="198"/>
      <c r="D621" s="199"/>
      <c r="E621" s="200"/>
    </row>
    <row r="622" spans="1:5" ht="30" customHeight="1" x14ac:dyDescent="0.25">
      <c r="A622" s="225" t="s">
        <v>177</v>
      </c>
      <c r="B622" s="417" t="s">
        <v>257</v>
      </c>
      <c r="C622" s="417"/>
      <c r="D622" s="417"/>
      <c r="E622" s="418"/>
    </row>
    <row r="623" spans="1:5" x14ac:dyDescent="0.2">
      <c r="A623" s="206"/>
      <c r="B623" s="207" t="s">
        <v>293</v>
      </c>
      <c r="C623" s="208">
        <f>C617</f>
        <v>236</v>
      </c>
      <c r="D623" s="209" t="s">
        <v>182</v>
      </c>
      <c r="E623" s="206"/>
    </row>
    <row r="624" spans="1:5" x14ac:dyDescent="0.2">
      <c r="A624" s="206"/>
      <c r="B624" s="207" t="s">
        <v>294</v>
      </c>
      <c r="C624" s="208">
        <f>C618</f>
        <v>6</v>
      </c>
      <c r="D624" s="209" t="s">
        <v>182</v>
      </c>
      <c r="E624" s="200"/>
    </row>
    <row r="625" spans="1:6" x14ac:dyDescent="0.2">
      <c r="A625" s="206"/>
      <c r="B625" s="207" t="s">
        <v>296</v>
      </c>
      <c r="C625" s="210">
        <f>ROUND(C623*C624,2)</f>
        <v>1416</v>
      </c>
      <c r="D625" s="211" t="s">
        <v>15</v>
      </c>
      <c r="E625" s="200"/>
    </row>
    <row r="626" spans="1:6" x14ac:dyDescent="0.2">
      <c r="A626" s="206"/>
      <c r="B626" s="207"/>
      <c r="C626" s="254"/>
      <c r="D626" s="255"/>
      <c r="E626" s="200"/>
    </row>
    <row r="627" spans="1:6" ht="30" customHeight="1" x14ac:dyDescent="0.25">
      <c r="A627" s="225" t="s">
        <v>323</v>
      </c>
      <c r="B627" s="417" t="s">
        <v>341</v>
      </c>
      <c r="C627" s="417"/>
      <c r="D627" s="417"/>
      <c r="E627" s="418"/>
    </row>
    <row r="628" spans="1:6" x14ac:dyDescent="0.2">
      <c r="A628" s="206"/>
      <c r="B628" s="207" t="s">
        <v>293</v>
      </c>
      <c r="C628" s="208">
        <f>C623</f>
        <v>236</v>
      </c>
      <c r="D628" s="209" t="s">
        <v>182</v>
      </c>
      <c r="E628" s="206"/>
    </row>
    <row r="629" spans="1:6" x14ac:dyDescent="0.2">
      <c r="A629" s="206"/>
      <c r="B629" s="207" t="s">
        <v>294</v>
      </c>
      <c r="C629" s="208">
        <f>C624</f>
        <v>6</v>
      </c>
      <c r="D629" s="209" t="s">
        <v>182</v>
      </c>
      <c r="E629" s="200"/>
    </row>
    <row r="630" spans="1:6" x14ac:dyDescent="0.2">
      <c r="A630" s="206"/>
      <c r="B630" s="207" t="s">
        <v>296</v>
      </c>
      <c r="C630" s="210">
        <f>ROUND(C628*C629,2)</f>
        <v>1416</v>
      </c>
      <c r="D630" s="211" t="s">
        <v>15</v>
      </c>
      <c r="E630" s="200"/>
    </row>
    <row r="631" spans="1:6" x14ac:dyDescent="0.2">
      <c r="A631" s="206"/>
      <c r="B631" s="207"/>
      <c r="C631" s="254"/>
      <c r="D631" s="255"/>
      <c r="E631" s="200"/>
    </row>
    <row r="632" spans="1:6" x14ac:dyDescent="0.2">
      <c r="A632" s="196" t="s">
        <v>178</v>
      </c>
      <c r="B632" s="197" t="s">
        <v>179</v>
      </c>
      <c r="C632" s="256"/>
      <c r="D632" s="257"/>
      <c r="E632" s="200"/>
    </row>
    <row r="633" spans="1:6" ht="30" customHeight="1" x14ac:dyDescent="0.25">
      <c r="A633" s="225" t="s">
        <v>180</v>
      </c>
      <c r="B633" s="417" t="s">
        <v>181</v>
      </c>
      <c r="C633" s="419"/>
      <c r="D633" s="419"/>
      <c r="E633" s="418"/>
    </row>
    <row r="634" spans="1:6" x14ac:dyDescent="0.2">
      <c r="A634" s="206"/>
      <c r="B634" s="207" t="s">
        <v>293</v>
      </c>
      <c r="C634" s="208">
        <f>C617</f>
        <v>236</v>
      </c>
      <c r="D634" s="209" t="s">
        <v>182</v>
      </c>
      <c r="E634" s="206"/>
    </row>
    <row r="635" spans="1:6" x14ac:dyDescent="0.2">
      <c r="A635" s="206"/>
      <c r="B635" s="207" t="s">
        <v>250</v>
      </c>
      <c r="C635" s="208">
        <v>2</v>
      </c>
      <c r="D635" s="209" t="s">
        <v>184</v>
      </c>
      <c r="E635" s="206"/>
    </row>
    <row r="636" spans="1:6" x14ac:dyDescent="0.2">
      <c r="A636" s="206"/>
      <c r="B636" s="207" t="s">
        <v>314</v>
      </c>
      <c r="C636" s="208">
        <f>C629*2</f>
        <v>12</v>
      </c>
      <c r="D636" s="209" t="s">
        <v>182</v>
      </c>
      <c r="E636" s="206"/>
    </row>
    <row r="637" spans="1:6" x14ac:dyDescent="0.2">
      <c r="A637" s="206"/>
      <c r="B637" s="207" t="s">
        <v>301</v>
      </c>
      <c r="C637" s="210">
        <f>ROUND(C634*C635+C636,2)</f>
        <v>484</v>
      </c>
      <c r="D637" s="211" t="s">
        <v>182</v>
      </c>
      <c r="E637" s="200"/>
    </row>
    <row r="639" spans="1:6" ht="30" customHeight="1" x14ac:dyDescent="0.2">
      <c r="A639" s="225" t="s">
        <v>183</v>
      </c>
      <c r="B639" s="417" t="s">
        <v>302</v>
      </c>
      <c r="C639" s="417"/>
      <c r="D639" s="417"/>
      <c r="E639" s="418"/>
      <c r="F639" s="226"/>
    </row>
    <row r="640" spans="1:6" x14ac:dyDescent="0.2">
      <c r="A640" s="206"/>
      <c r="B640" s="207" t="s">
        <v>293</v>
      </c>
      <c r="C640" s="208">
        <f>C634</f>
        <v>236</v>
      </c>
      <c r="D640" s="209" t="s">
        <v>182</v>
      </c>
      <c r="E640" s="206"/>
    </row>
    <row r="641" spans="1:6" x14ac:dyDescent="0.2">
      <c r="A641" s="206"/>
      <c r="B641" s="207" t="s">
        <v>250</v>
      </c>
      <c r="C641" s="208">
        <v>2</v>
      </c>
      <c r="D641" s="209" t="s">
        <v>184</v>
      </c>
      <c r="E641" s="206"/>
    </row>
    <row r="642" spans="1:6" x14ac:dyDescent="0.2">
      <c r="A642" s="206"/>
      <c r="B642" s="207" t="s">
        <v>301</v>
      </c>
      <c r="C642" s="210">
        <f>ROUND(C640*C641,2)</f>
        <v>472</v>
      </c>
      <c r="D642" s="211" t="s">
        <v>182</v>
      </c>
      <c r="E642" s="200"/>
    </row>
    <row r="644" spans="1:6" x14ac:dyDescent="0.2">
      <c r="A644" s="196" t="s">
        <v>229</v>
      </c>
      <c r="B644" s="197" t="s">
        <v>227</v>
      </c>
      <c r="C644" s="198"/>
      <c r="D644" s="199"/>
      <c r="E644" s="200"/>
    </row>
    <row r="645" spans="1:6" s="227" customFormat="1" x14ac:dyDescent="0.2">
      <c r="A645" s="225" t="s">
        <v>230</v>
      </c>
      <c r="B645" s="417" t="s">
        <v>339</v>
      </c>
      <c r="C645" s="417"/>
      <c r="D645" s="417"/>
      <c r="E645" s="418"/>
      <c r="F645" s="226"/>
    </row>
    <row r="646" spans="1:6" x14ac:dyDescent="0.2">
      <c r="A646" s="206"/>
      <c r="B646" s="207" t="s">
        <v>305</v>
      </c>
      <c r="C646" s="208">
        <f>C625</f>
        <v>1416</v>
      </c>
      <c r="D646" s="209" t="s">
        <v>15</v>
      </c>
      <c r="E646" s="206"/>
    </row>
    <row r="647" spans="1:6" x14ac:dyDescent="0.2">
      <c r="A647" s="206"/>
      <c r="B647" s="207" t="s">
        <v>306</v>
      </c>
      <c r="C647" s="228">
        <v>4.2000000000000003E-2</v>
      </c>
      <c r="D647" s="209" t="s">
        <v>251</v>
      </c>
      <c r="E647" s="200"/>
    </row>
    <row r="648" spans="1:6" x14ac:dyDescent="0.2">
      <c r="A648" s="206"/>
      <c r="B648" s="207" t="s">
        <v>307</v>
      </c>
      <c r="C648" s="208">
        <v>2.52</v>
      </c>
      <c r="D648" s="209" t="s">
        <v>308</v>
      </c>
      <c r="E648" s="200"/>
    </row>
    <row r="649" spans="1:6" x14ac:dyDescent="0.2">
      <c r="A649" s="206"/>
      <c r="B649" s="207" t="s">
        <v>309</v>
      </c>
      <c r="C649" s="208">
        <v>1.5</v>
      </c>
      <c r="D649" s="209" t="s">
        <v>252</v>
      </c>
      <c r="E649" s="200"/>
    </row>
    <row r="650" spans="1:6" x14ac:dyDescent="0.2">
      <c r="A650" s="206"/>
      <c r="B650" s="207" t="s">
        <v>310</v>
      </c>
      <c r="C650" s="208">
        <f>C598</f>
        <v>16</v>
      </c>
      <c r="D650" s="209" t="s">
        <v>253</v>
      </c>
      <c r="E650" s="200"/>
    </row>
    <row r="651" spans="1:6" x14ac:dyDescent="0.2">
      <c r="A651" s="206"/>
      <c r="B651" s="197" t="s">
        <v>315</v>
      </c>
      <c r="C651" s="210">
        <f>ROUND(C646*C647*C648*C649*C650,2)</f>
        <v>3596.87</v>
      </c>
      <c r="D651" s="211" t="s">
        <v>316</v>
      </c>
      <c r="E651" s="200"/>
    </row>
    <row r="653" spans="1:6" x14ac:dyDescent="0.2">
      <c r="A653" s="196" t="s">
        <v>258</v>
      </c>
      <c r="B653" s="197" t="s">
        <v>303</v>
      </c>
      <c r="C653" s="198"/>
      <c r="D653" s="199"/>
      <c r="E653" s="200"/>
    </row>
    <row r="654" spans="1:6" ht="23.25" customHeight="1" x14ac:dyDescent="0.2">
      <c r="A654" s="225" t="s">
        <v>260</v>
      </c>
      <c r="B654" s="417" t="s">
        <v>331</v>
      </c>
      <c r="C654" s="417"/>
      <c r="D654" s="417"/>
      <c r="E654" s="418"/>
      <c r="F654" s="226"/>
    </row>
    <row r="655" spans="1:6" x14ac:dyDescent="0.2">
      <c r="A655" s="206"/>
      <c r="B655" s="207" t="s">
        <v>304</v>
      </c>
      <c r="C655" s="208">
        <v>1</v>
      </c>
      <c r="D655" s="209" t="s">
        <v>184</v>
      </c>
      <c r="E655" s="206"/>
    </row>
    <row r="656" spans="1:6" x14ac:dyDescent="0.2">
      <c r="A656" s="206"/>
      <c r="B656" s="207" t="s">
        <v>335</v>
      </c>
      <c r="C656" s="210">
        <f>C655</f>
        <v>1</v>
      </c>
      <c r="D656" s="211" t="s">
        <v>184</v>
      </c>
      <c r="E656" s="200"/>
    </row>
  </sheetData>
  <mergeCells count="72">
    <mergeCell ref="B82:E82"/>
    <mergeCell ref="B54:E54"/>
    <mergeCell ref="A5:E5"/>
    <mergeCell ref="B72:E72"/>
    <mergeCell ref="A6:E6"/>
    <mergeCell ref="C22:E22"/>
    <mergeCell ref="B49:E49"/>
    <mergeCell ref="B60:E60"/>
    <mergeCell ref="B66:E66"/>
    <mergeCell ref="C86:E86"/>
    <mergeCell ref="B113:E113"/>
    <mergeCell ref="B118:E118"/>
    <mergeCell ref="B124:E124"/>
    <mergeCell ref="B130:E130"/>
    <mergeCell ref="B187:E187"/>
    <mergeCell ref="B193:E193"/>
    <mergeCell ref="B199:E199"/>
    <mergeCell ref="B208:E208"/>
    <mergeCell ref="B136:E136"/>
    <mergeCell ref="B145:E145"/>
    <mergeCell ref="C149:E149"/>
    <mergeCell ref="B176:E176"/>
    <mergeCell ref="B181:E181"/>
    <mergeCell ref="C212:E212"/>
    <mergeCell ref="B239:E239"/>
    <mergeCell ref="B244:E244"/>
    <mergeCell ref="B250:E250"/>
    <mergeCell ref="B256:E256"/>
    <mergeCell ref="B307:E307"/>
    <mergeCell ref="B313:E313"/>
    <mergeCell ref="B319:E319"/>
    <mergeCell ref="B325:E325"/>
    <mergeCell ref="B262:E262"/>
    <mergeCell ref="B271:E271"/>
    <mergeCell ref="C275:E275"/>
    <mergeCell ref="B302:E302"/>
    <mergeCell ref="B334:E334"/>
    <mergeCell ref="C338:E338"/>
    <mergeCell ref="B365:E365"/>
    <mergeCell ref="B370:E370"/>
    <mergeCell ref="B376:E376"/>
    <mergeCell ref="C465:E465"/>
    <mergeCell ref="B382:E382"/>
    <mergeCell ref="B388:E388"/>
    <mergeCell ref="B397:E397"/>
    <mergeCell ref="C401:E401"/>
    <mergeCell ref="B460:E460"/>
    <mergeCell ref="B428:E428"/>
    <mergeCell ref="B433:E433"/>
    <mergeCell ref="B439:E439"/>
    <mergeCell ref="B445:E445"/>
    <mergeCell ref="B451:E451"/>
    <mergeCell ref="B492:E492"/>
    <mergeCell ref="B497:E497"/>
    <mergeCell ref="B503:E503"/>
    <mergeCell ref="B509:E509"/>
    <mergeCell ref="B515:E515"/>
    <mergeCell ref="B524:E524"/>
    <mergeCell ref="C530:E530"/>
    <mergeCell ref="B557:E557"/>
    <mergeCell ref="B562:E562"/>
    <mergeCell ref="B568:E568"/>
    <mergeCell ref="B574:E574"/>
    <mergeCell ref="B580:E580"/>
    <mergeCell ref="B589:E589"/>
    <mergeCell ref="C595:E595"/>
    <mergeCell ref="B622:E622"/>
    <mergeCell ref="B627:E627"/>
    <mergeCell ref="B633:E633"/>
    <mergeCell ref="B639:E639"/>
    <mergeCell ref="B645:E645"/>
    <mergeCell ref="B654:E654"/>
  </mergeCells>
  <pageMargins left="0.70866141732283472" right="0.70866141732283472" top="1.3779527559055118" bottom="1.5748031496062993" header="0.31496062992125984" footer="0.31496062992125984"/>
  <pageSetup paperSize="9" scale="71" fitToHeight="0" orientation="portrait" r:id="rId1"/>
  <headerFooter>
    <oddHeader>&amp;C&amp;G</oddHeader>
    <oddFooter>&amp;R&amp;G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79998168889431442"/>
    <pageSetUpPr fitToPage="1"/>
  </sheetPr>
  <dimension ref="A1:K73"/>
  <sheetViews>
    <sheetView workbookViewId="0">
      <selection activeCell="F10" sqref="F10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382" t="s">
        <v>224</v>
      </c>
      <c r="B1" s="383"/>
      <c r="C1" s="383"/>
      <c r="D1" s="383"/>
      <c r="E1" s="383"/>
      <c r="F1" s="383"/>
      <c r="G1" s="383"/>
      <c r="H1" s="383"/>
    </row>
    <row r="2" spans="1:11" x14ac:dyDescent="0.25">
      <c r="A2" s="384" t="s">
        <v>428</v>
      </c>
      <c r="B2" s="384"/>
      <c r="C2" s="384"/>
      <c r="D2" s="384"/>
      <c r="E2" s="384"/>
      <c r="F2" s="384"/>
      <c r="G2" s="384"/>
      <c r="H2" s="384"/>
    </row>
    <row r="3" spans="1:11" x14ac:dyDescent="0.25">
      <c r="A3" s="384" t="s">
        <v>434</v>
      </c>
      <c r="B3" s="384"/>
      <c r="C3" s="384"/>
      <c r="D3" s="384"/>
      <c r="E3" s="384"/>
      <c r="F3" s="384"/>
      <c r="G3" s="384"/>
      <c r="H3" s="384"/>
    </row>
    <row r="5" spans="1:11" x14ac:dyDescent="0.25">
      <c r="A5" s="385" t="s">
        <v>43</v>
      </c>
      <c r="B5" s="386"/>
      <c r="C5" s="386"/>
      <c r="D5" s="386"/>
      <c r="E5" s="386"/>
      <c r="F5" s="386"/>
      <c r="G5" s="386"/>
      <c r="H5" s="387"/>
    </row>
    <row r="6" spans="1:11" x14ac:dyDescent="0.25">
      <c r="A6" s="148"/>
      <c r="B6" s="388"/>
      <c r="C6" s="388"/>
      <c r="D6" s="388"/>
      <c r="E6" s="388"/>
      <c r="F6" s="149"/>
      <c r="G6" s="149"/>
      <c r="H6" s="150"/>
    </row>
    <row r="7" spans="1:11" x14ac:dyDescent="0.25">
      <c r="A7" s="151"/>
      <c r="B7" s="152"/>
      <c r="C7" s="152"/>
      <c r="D7" s="152"/>
      <c r="E7" s="152"/>
      <c r="F7" s="152"/>
      <c r="G7" s="152"/>
      <c r="H7" s="153"/>
      <c r="I7" s="39"/>
      <c r="J7" s="40"/>
      <c r="K7" s="40"/>
    </row>
    <row r="8" spans="1:11" x14ac:dyDescent="0.25">
      <c r="A8" s="389" t="s">
        <v>44</v>
      </c>
      <c r="B8" s="390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44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391" t="str">
        <f>IF(D12&gt;1,"SELECIONE SOMENTE UM TIPO DE BDI",IF(D12=0,"SELECIONE UM TIPO DE BDI",""))</f>
        <v/>
      </c>
      <c r="C12" s="391"/>
      <c r="D12" s="54">
        <f>SUM(D10:D11)</f>
        <v>1</v>
      </c>
      <c r="E12" s="392"/>
      <c r="F12" s="392"/>
      <c r="G12" s="392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393" t="s">
        <v>46</v>
      </c>
      <c r="B14" s="394"/>
      <c r="C14" s="146"/>
      <c r="D14" s="146"/>
      <c r="E14" s="146"/>
      <c r="F14" s="146"/>
      <c r="G14" s="56"/>
      <c r="H14" s="154"/>
      <c r="I14" s="39">
        <f>IF(H22&lt;&gt;0,VLOOKUP("x",G16:I21,3,FALSE),0)</f>
        <v>2</v>
      </c>
      <c r="J14" s="40"/>
      <c r="K14" s="40"/>
    </row>
    <row r="15" spans="1:11" x14ac:dyDescent="0.25">
      <c r="A15" s="144"/>
      <c r="B15" s="43"/>
      <c r="C15" s="41"/>
      <c r="D15" s="41"/>
      <c r="E15" s="41"/>
      <c r="F15" s="41"/>
      <c r="G15" s="57"/>
      <c r="H15" s="155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395" t="str">
        <f>IF(AND(C10="x",G21="x"),"NÃO HÁ DESONERAÇÃO PARA FORNECIMENTO DE MATERIAIS","")</f>
        <v/>
      </c>
      <c r="C21" s="395"/>
      <c r="D21" s="395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381" t="str">
        <f>IF(H22&gt;1,"SELECIONE SOMENTE UM TIPO DE SERVIÇO",IF(H22=0,"SELECIONE UM TIPO DE SERVIÇO",""))</f>
        <v/>
      </c>
      <c r="C22" s="381"/>
      <c r="D22" s="143"/>
      <c r="E22" s="143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45"/>
      <c r="F23" s="145"/>
      <c r="G23" s="50"/>
      <c r="H23" s="50"/>
      <c r="I23" s="39"/>
      <c r="J23" s="40"/>
      <c r="K23" s="40"/>
    </row>
    <row r="24" spans="1:11" x14ac:dyDescent="0.25">
      <c r="A24" s="393" t="s">
        <v>53</v>
      </c>
      <c r="B24" s="394"/>
      <c r="C24" s="146"/>
      <c r="D24" s="146"/>
      <c r="E24" s="402"/>
      <c r="F24" s="402"/>
      <c r="G24" s="63" t="s">
        <v>21</v>
      </c>
      <c r="H24" s="64"/>
      <c r="I24" s="39"/>
      <c r="J24" s="40"/>
      <c r="K24" s="40"/>
    </row>
    <row r="25" spans="1:11" x14ac:dyDescent="0.25">
      <c r="A25" s="65"/>
      <c r="B25" s="145"/>
      <c r="C25" s="145"/>
      <c r="D25" s="145"/>
      <c r="E25" s="145"/>
      <c r="F25" s="145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45"/>
      <c r="D27" s="145"/>
      <c r="E27" s="145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45"/>
      <c r="D29" s="145"/>
      <c r="E29" s="145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47"/>
      <c r="C31" s="145"/>
      <c r="D31" s="145" t="str">
        <f>IF(AND(G31&gt;=J31,G31&lt;=K31),"","FORA DO LIMITE")</f>
        <v/>
      </c>
      <c r="E31" s="145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45"/>
      <c r="C33" s="145"/>
      <c r="D33" s="145"/>
      <c r="E33" s="145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45"/>
      <c r="C35" s="145"/>
      <c r="D35" s="145"/>
      <c r="E35" s="145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45"/>
      <c r="D37" s="145"/>
      <c r="E37" s="145"/>
      <c r="F37" s="59"/>
      <c r="G37" s="88"/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03" t="str">
        <f>IF(AND(G38&lt;&gt;"",I14=6),"APAGUE O PERCENTUAL DESTA LINHA","")</f>
        <v/>
      </c>
      <c r="C38" s="395"/>
      <c r="D38" s="145" t="str">
        <f>IF(B38="APAGUE O PERCENTUAL DESTA LINHA","",IF(AND(G38&gt;=J38,G38&lt;=K38),"","FORA DO LIMITE"))</f>
        <v/>
      </c>
      <c r="E38" s="145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47"/>
      <c r="C39" s="145"/>
      <c r="D39" s="145" t="str">
        <f>IF(AND(G39&gt;=J39,G39&lt;=K39),"","FORA DO LIMITE")</f>
        <v/>
      </c>
      <c r="E39" s="145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47"/>
      <c r="C40" s="145"/>
      <c r="D40" s="145" t="str">
        <f t="shared" ref="D40" si="2">IF(AND(G40&gt;=J40,G40&lt;=K40),"","FORA DO LIMITE")</f>
        <v/>
      </c>
      <c r="E40" s="145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147"/>
      <c r="C41" s="145"/>
      <c r="D41" s="145"/>
      <c r="E41" s="145"/>
      <c r="F41" s="59" t="s">
        <v>161</v>
      </c>
      <c r="G41" s="90">
        <v>3.5999999999999997E-2</v>
      </c>
      <c r="H41" s="89"/>
      <c r="I41" s="39"/>
      <c r="J41" s="40"/>
      <c r="K41" s="40"/>
    </row>
    <row r="42" spans="1:11" x14ac:dyDescent="0.25">
      <c r="A42" s="65"/>
      <c r="B42" s="83"/>
      <c r="C42" s="84"/>
      <c r="D42" s="84"/>
      <c r="E42" s="84"/>
      <c r="F42" s="85" t="s">
        <v>68</v>
      </c>
      <c r="G42" s="91">
        <f>SUM(G38:G41)</f>
        <v>0.10250000000000001</v>
      </c>
      <c r="H42" s="82"/>
      <c r="I42" s="39"/>
      <c r="J42" s="40"/>
      <c r="K42" s="40"/>
    </row>
    <row r="43" spans="1:11" ht="15.75" thickBot="1" x14ac:dyDescent="0.3">
      <c r="A43" s="92"/>
      <c r="B43" s="60"/>
      <c r="C43" s="60"/>
      <c r="D43" s="60"/>
      <c r="E43" s="60"/>
      <c r="F43" s="93"/>
      <c r="G43" s="94"/>
      <c r="H43" s="95"/>
      <c r="I43" s="39"/>
      <c r="J43" s="40"/>
      <c r="K43" s="40"/>
    </row>
    <row r="44" spans="1:11" ht="15.75" thickBot="1" x14ac:dyDescent="0.3">
      <c r="A44" s="145"/>
      <c r="B44" s="145"/>
      <c r="C44" s="145"/>
      <c r="D44" s="145"/>
      <c r="E44" s="145"/>
      <c r="F44" s="156"/>
      <c r="G44" s="157"/>
      <c r="H44" s="158"/>
      <c r="I44" s="39"/>
      <c r="J44" s="40"/>
      <c r="K44" s="40"/>
    </row>
    <row r="45" spans="1:11" x14ac:dyDescent="0.25">
      <c r="A45" s="393" t="s">
        <v>69</v>
      </c>
      <c r="B45" s="394"/>
      <c r="C45" s="146"/>
      <c r="D45" s="146"/>
      <c r="E45" s="146"/>
      <c r="F45" s="146"/>
      <c r="G45" s="63"/>
      <c r="H45" s="64"/>
      <c r="I45" s="39"/>
      <c r="J45" s="40" t="s">
        <v>70</v>
      </c>
      <c r="K45" s="40"/>
    </row>
    <row r="46" spans="1:11" x14ac:dyDescent="0.25">
      <c r="A46" s="65"/>
      <c r="B46" s="145"/>
      <c r="C46" s="145"/>
      <c r="D46" s="145"/>
      <c r="E46" s="145"/>
      <c r="F46" s="145"/>
      <c r="G46" s="50"/>
      <c r="H46" s="66"/>
      <c r="I46" s="39"/>
      <c r="J46" s="96">
        <v>1</v>
      </c>
      <c r="K46" s="40" t="str">
        <f>IF(OR(B12="SELECIONE UM TIPO DE BDI",B12="SELECIONE SOMENTE UM TIPO DE BDI"),"VER TIPO DE BDI","OK")</f>
        <v>OK</v>
      </c>
    </row>
    <row r="47" spans="1:11" x14ac:dyDescent="0.25">
      <c r="A47" s="65"/>
      <c r="B47" s="145"/>
      <c r="C47" s="145"/>
      <c r="D47" s="145"/>
      <c r="E47" s="145"/>
      <c r="F47" s="145"/>
      <c r="G47" s="50"/>
      <c r="H47" s="66"/>
      <c r="I47" s="39"/>
      <c r="J47" s="96">
        <v>2</v>
      </c>
      <c r="K47" s="40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25">
      <c r="A48" s="65"/>
      <c r="B48" s="145"/>
      <c r="C48" s="145"/>
      <c r="D48" s="145"/>
      <c r="E48" s="145"/>
      <c r="F48" s="145"/>
      <c r="G48" s="50"/>
      <c r="H48" s="66"/>
      <c r="I48" s="39"/>
      <c r="J48" s="96">
        <v>3</v>
      </c>
      <c r="K48" s="40" t="str">
        <f t="shared" ref="K48:K49" si="3">IF(OR(B23="SELECIONE SOMENTE UM TIPO DE SERVIÇO",B23="SELECIONE UM TIPO DE SERVIÇO",B22="NÃO HÁ DESONERAÇÃO PARA FORNECIMENTO DE MATERIAIS"),"VER TIPO DE SERVIÇO","OK")</f>
        <v>OK</v>
      </c>
    </row>
    <row r="49" spans="1:11" x14ac:dyDescent="0.25">
      <c r="A49" s="65"/>
      <c r="B49" s="145"/>
      <c r="C49" s="145"/>
      <c r="D49" s="145"/>
      <c r="E49" s="145"/>
      <c r="F49" s="145"/>
      <c r="G49" s="50"/>
      <c r="H49" s="66"/>
      <c r="I49" s="39"/>
      <c r="J49" s="96">
        <v>4</v>
      </c>
      <c r="K49" s="40" t="str">
        <f t="shared" si="3"/>
        <v>OK</v>
      </c>
    </row>
    <row r="50" spans="1:11" x14ac:dyDescent="0.25">
      <c r="A50" s="65"/>
      <c r="B50" s="145"/>
      <c r="C50" s="145"/>
      <c r="D50" s="145"/>
      <c r="E50" s="145"/>
      <c r="F50" s="145"/>
      <c r="G50" s="50"/>
      <c r="H50" s="66"/>
      <c r="I50" s="39"/>
      <c r="J50" s="96"/>
      <c r="K50" s="40"/>
    </row>
    <row r="51" spans="1:11" x14ac:dyDescent="0.25">
      <c r="A51" s="65"/>
      <c r="B51" s="145"/>
      <c r="C51" s="145"/>
      <c r="D51" s="145"/>
      <c r="E51" s="145"/>
      <c r="F51" s="145"/>
      <c r="G51" s="50"/>
      <c r="H51" s="66"/>
      <c r="I51" s="39"/>
      <c r="J51" s="40"/>
      <c r="K51" s="40"/>
    </row>
    <row r="52" spans="1:11" x14ac:dyDescent="0.25">
      <c r="A52" s="65"/>
      <c r="B52" s="145"/>
      <c r="C52" s="145"/>
      <c r="D52" s="145"/>
      <c r="E52" s="145"/>
      <c r="F52" s="145"/>
      <c r="G52" s="50"/>
      <c r="H52" s="66"/>
      <c r="I52" s="39"/>
      <c r="J52" s="40"/>
      <c r="K52" s="40"/>
    </row>
    <row r="53" spans="1:11" x14ac:dyDescent="0.25">
      <c r="A53" s="65" t="s">
        <v>71</v>
      </c>
      <c r="B53" s="48" t="s">
        <v>72</v>
      </c>
      <c r="C53" s="145"/>
      <c r="D53" s="145"/>
      <c r="E53" s="145"/>
      <c r="F53" s="145"/>
      <c r="G53" s="50"/>
      <c r="H53" s="66"/>
      <c r="I53" s="39"/>
      <c r="J53" s="40"/>
      <c r="K53" s="40"/>
    </row>
    <row r="54" spans="1:11" x14ac:dyDescent="0.25">
      <c r="A54" s="65" t="s">
        <v>73</v>
      </c>
      <c r="B54" s="48" t="s">
        <v>74</v>
      </c>
      <c r="C54" s="145"/>
      <c r="D54" s="145"/>
      <c r="E54" s="145"/>
      <c r="F54" s="145"/>
      <c r="G54" s="50"/>
      <c r="H54" s="66"/>
      <c r="I54" s="39"/>
      <c r="J54" s="40"/>
      <c r="K54" s="40"/>
    </row>
    <row r="55" spans="1:11" x14ac:dyDescent="0.25">
      <c r="A55" s="65" t="s">
        <v>75</v>
      </c>
      <c r="B55" s="48" t="s">
        <v>76</v>
      </c>
      <c r="C55" s="145"/>
      <c r="D55" s="145"/>
      <c r="E55" s="145"/>
      <c r="F55" s="145"/>
      <c r="G55" s="50"/>
      <c r="H55" s="66"/>
      <c r="I55" s="39"/>
      <c r="J55" s="40"/>
      <c r="K55" s="40"/>
    </row>
    <row r="56" spans="1:11" x14ac:dyDescent="0.25">
      <c r="A56" s="65" t="s">
        <v>59</v>
      </c>
      <c r="B56" s="48" t="s">
        <v>77</v>
      </c>
      <c r="C56" s="145"/>
      <c r="D56" s="145"/>
      <c r="E56" s="145"/>
      <c r="F56" s="145"/>
      <c r="G56" s="50"/>
      <c r="H56" s="66"/>
      <c r="I56" s="39"/>
      <c r="J56" s="40"/>
      <c r="K56" s="40"/>
    </row>
    <row r="57" spans="1:11" x14ac:dyDescent="0.25">
      <c r="A57" s="65" t="s">
        <v>64</v>
      </c>
      <c r="B57" s="48" t="s">
        <v>78</v>
      </c>
      <c r="C57" s="145"/>
      <c r="D57" s="145"/>
      <c r="E57" s="145"/>
      <c r="F57" s="145"/>
      <c r="G57" s="50"/>
      <c r="H57" s="66"/>
      <c r="I57" s="39"/>
      <c r="J57" s="40"/>
      <c r="K57" s="40"/>
    </row>
    <row r="58" spans="1:11" x14ac:dyDescent="0.25">
      <c r="A58" s="65" t="s">
        <v>79</v>
      </c>
      <c r="B58" s="48" t="s">
        <v>80</v>
      </c>
      <c r="C58" s="145"/>
      <c r="D58" s="145"/>
      <c r="E58" s="145"/>
      <c r="F58" s="145"/>
      <c r="G58" s="50"/>
      <c r="H58" s="66"/>
      <c r="I58" s="39"/>
      <c r="J58" s="40"/>
      <c r="K58" s="40"/>
    </row>
    <row r="59" spans="1:11" ht="15.75" thickBot="1" x14ac:dyDescent="0.3">
      <c r="A59" s="92"/>
      <c r="B59" s="97"/>
      <c r="C59" s="60"/>
      <c r="D59" s="60"/>
      <c r="E59" s="60"/>
      <c r="F59" s="60"/>
      <c r="G59" s="98"/>
      <c r="H59" s="99"/>
      <c r="I59" s="39"/>
      <c r="J59" s="40"/>
      <c r="K59" s="40"/>
    </row>
    <row r="60" spans="1:11" ht="15.75" thickBot="1" x14ac:dyDescent="0.3">
      <c r="A60" s="145"/>
      <c r="B60" s="48"/>
      <c r="C60" s="145"/>
      <c r="D60" s="145"/>
      <c r="E60" s="145"/>
      <c r="F60" s="145"/>
      <c r="G60" s="50"/>
      <c r="H60" s="50"/>
      <c r="I60" s="39"/>
      <c r="J60" s="40"/>
      <c r="K60" s="40"/>
    </row>
    <row r="61" spans="1:11" x14ac:dyDescent="0.25">
      <c r="A61" s="393" t="s">
        <v>81</v>
      </c>
      <c r="B61" s="394"/>
      <c r="C61" s="100"/>
      <c r="D61" s="100"/>
      <c r="E61" s="394" t="s">
        <v>82</v>
      </c>
      <c r="F61" s="394"/>
      <c r="G61" s="63"/>
      <c r="H61" s="64"/>
      <c r="I61" s="101">
        <f>SUM(1+G26,G31,G32)</f>
        <v>1.0484000000000002</v>
      </c>
      <c r="J61" s="40"/>
      <c r="K61" s="40"/>
    </row>
    <row r="62" spans="1:11" x14ac:dyDescent="0.25">
      <c r="A62" s="144"/>
      <c r="B62" s="43"/>
      <c r="C62" s="145"/>
      <c r="D62" s="145"/>
      <c r="E62" s="145"/>
      <c r="F62" s="145"/>
      <c r="G62" s="50"/>
      <c r="H62" s="66"/>
      <c r="I62" s="39">
        <f>1+G28</f>
        <v>1.0102</v>
      </c>
      <c r="J62" s="40"/>
      <c r="K62" s="40"/>
    </row>
    <row r="63" spans="1:11" x14ac:dyDescent="0.25">
      <c r="A63" s="65"/>
      <c r="B63" s="102" t="s">
        <v>83</v>
      </c>
      <c r="C63" s="103">
        <v>0.19600000000000001</v>
      </c>
      <c r="D63" s="71" t="str">
        <f>IF(AND(C63&gt;I66,C11="X"),"BDI ABAIXO","")</f>
        <v/>
      </c>
      <c r="E63" s="102" t="s">
        <v>83</v>
      </c>
      <c r="F63" s="103">
        <v>0.25600000000000001</v>
      </c>
      <c r="G63" s="71" t="str">
        <f>IF(AND(F63&gt;I66,C10="X"),"BDI ABAIXO","")</f>
        <v/>
      </c>
      <c r="H63" s="66"/>
      <c r="I63" s="39">
        <f>1+G34</f>
        <v>1.075</v>
      </c>
      <c r="J63" s="40"/>
      <c r="K63" s="40"/>
    </row>
    <row r="64" spans="1:11" x14ac:dyDescent="0.25">
      <c r="A64" s="65"/>
      <c r="B64" s="102" t="s">
        <v>84</v>
      </c>
      <c r="C64" s="103">
        <v>0.24229999999999999</v>
      </c>
      <c r="D64" s="145"/>
      <c r="E64" s="102" t="s">
        <v>84</v>
      </c>
      <c r="F64" s="103">
        <v>0.30520000000000003</v>
      </c>
      <c r="G64" s="71" t="str">
        <f>IF(AND(F64&lt;I66,C10="X"),"BDI ACIMA","")</f>
        <v/>
      </c>
      <c r="H64" s="66"/>
      <c r="I64" s="39">
        <f>1-G42</f>
        <v>0.89749999999999996</v>
      </c>
      <c r="J64" s="40"/>
      <c r="K64" s="40"/>
    </row>
    <row r="65" spans="1:11" ht="15.75" thickBot="1" x14ac:dyDescent="0.3">
      <c r="A65" s="92"/>
      <c r="B65" s="97"/>
      <c r="C65" s="60"/>
      <c r="D65" s="104"/>
      <c r="E65" s="60"/>
      <c r="F65" s="104"/>
      <c r="G65" s="98"/>
      <c r="H65" s="99"/>
      <c r="I65" s="39">
        <f>I61*I62*I63/I64</f>
        <v>1.2685523186629528</v>
      </c>
      <c r="J65" s="40"/>
      <c r="K65" s="40"/>
    </row>
    <row r="66" spans="1:11" ht="15.75" thickBot="1" x14ac:dyDescent="0.3">
      <c r="A66" s="145"/>
      <c r="B66" s="145"/>
      <c r="C66" s="145"/>
      <c r="D66" s="145"/>
      <c r="E66" s="145"/>
      <c r="F66" s="145"/>
      <c r="G66" s="50"/>
      <c r="H66" s="50"/>
      <c r="I66" s="39">
        <f>ROUND(I65-1,4)</f>
        <v>0.26860000000000001</v>
      </c>
      <c r="J66" s="40"/>
      <c r="K66" s="40"/>
    </row>
    <row r="67" spans="1:11" ht="15.75" thickBot="1" x14ac:dyDescent="0.3">
      <c r="A67" s="145"/>
      <c r="B67" s="145"/>
      <c r="C67" s="145"/>
      <c r="D67" s="159"/>
      <c r="E67" s="396" t="s">
        <v>85</v>
      </c>
      <c r="F67" s="397"/>
      <c r="G67" s="160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0.26860000000000001</v>
      </c>
      <c r="H67" s="161" t="str">
        <f>IF(AND(M67&gt;=P67,M67&lt;=Q67),"","FORA DO LIMITE")</f>
        <v/>
      </c>
      <c r="I67" s="105">
        <f>G73</f>
        <v>0.26860000000000001</v>
      </c>
      <c r="J67" s="40"/>
      <c r="K67" s="40"/>
    </row>
    <row r="68" spans="1:11" x14ac:dyDescent="0.25">
      <c r="A68" s="145"/>
      <c r="B68" s="145"/>
      <c r="C68" s="145"/>
      <c r="D68" s="145"/>
      <c r="E68" s="41"/>
      <c r="F68" s="41"/>
      <c r="G68" s="162"/>
      <c r="H68" s="162"/>
      <c r="I68" s="106"/>
      <c r="J68" s="40"/>
      <c r="K68" s="40"/>
    </row>
    <row r="69" spans="1:11" x14ac:dyDescent="0.25">
      <c r="A69" s="41"/>
      <c r="B69" s="43" t="s">
        <v>86</v>
      </c>
      <c r="C69" s="41"/>
      <c r="D69" s="41"/>
      <c r="E69" s="145"/>
      <c r="F69" s="145"/>
      <c r="G69" s="145"/>
      <c r="H69" s="145"/>
      <c r="I69" s="106"/>
      <c r="J69" s="40"/>
      <c r="K69" s="40"/>
    </row>
    <row r="70" spans="1:11" x14ac:dyDescent="0.25">
      <c r="A70" s="48"/>
      <c r="B70" s="8" t="s">
        <v>87</v>
      </c>
      <c r="C70" s="8"/>
      <c r="D70" s="8"/>
      <c r="E70" s="145"/>
      <c r="F70" s="145"/>
      <c r="G70" s="398"/>
      <c r="H70" s="398"/>
      <c r="I70" s="39"/>
      <c r="J70" s="40"/>
      <c r="K70" s="40"/>
    </row>
    <row r="71" spans="1:11" x14ac:dyDescent="0.25">
      <c r="A71" s="145"/>
      <c r="B71" s="8" t="s">
        <v>88</v>
      </c>
      <c r="C71" s="163"/>
      <c r="D71" s="145"/>
      <c r="E71" s="145"/>
      <c r="F71" s="145"/>
      <c r="G71" s="399"/>
      <c r="H71" s="399"/>
      <c r="I71" s="39"/>
      <c r="J71" s="40"/>
      <c r="K71" s="40"/>
    </row>
    <row r="72" spans="1:11" x14ac:dyDescent="0.25">
      <c r="A72" s="145"/>
      <c r="B72" s="8" t="s">
        <v>89</v>
      </c>
      <c r="C72" s="145"/>
      <c r="D72" s="145"/>
      <c r="E72" s="145"/>
      <c r="F72" s="164"/>
      <c r="G72" s="50"/>
      <c r="H72" s="50"/>
      <c r="I72" s="39"/>
      <c r="J72" s="40"/>
      <c r="K72" s="40"/>
    </row>
    <row r="73" spans="1:11" x14ac:dyDescent="0.25">
      <c r="A73" s="62"/>
      <c r="B73" s="62"/>
      <c r="C73" s="62"/>
      <c r="D73" s="62"/>
      <c r="E73" s="62"/>
      <c r="F73" s="107" t="s">
        <v>90</v>
      </c>
      <c r="G73" s="400">
        <f>I66</f>
        <v>0.26860000000000001</v>
      </c>
      <c r="H73" s="401"/>
      <c r="I73" s="39"/>
      <c r="J73" s="40"/>
      <c r="K73" s="40"/>
    </row>
  </sheetData>
  <mergeCells count="21"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B00-000000000000}"/>
    <dataValidation type="decimal" allowBlank="1" showInputMessage="1" showErrorMessage="1" sqref="G38:G42 G26:G36" xr:uid="{00000000-0002-0000-0B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B00-000002000000}">
      <formula1>"x,X"</formula1>
    </dataValidation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  <oddFooter>&amp;R&amp;G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D27"/>
  <sheetViews>
    <sheetView workbookViewId="0">
      <selection activeCell="D15" sqref="D15"/>
    </sheetView>
  </sheetViews>
  <sheetFormatPr defaultRowHeight="15" x14ac:dyDescent="0.25"/>
  <cols>
    <col min="1" max="1" width="25.5703125" bestFit="1" customWidth="1"/>
    <col min="2" max="2" width="68" bestFit="1" customWidth="1"/>
    <col min="3" max="3" width="19" customWidth="1"/>
    <col min="4" max="4" width="16.28515625" customWidth="1"/>
  </cols>
  <sheetData>
    <row r="1" spans="1:4" x14ac:dyDescent="0.25">
      <c r="A1" s="448" t="s">
        <v>231</v>
      </c>
      <c r="B1" s="448"/>
      <c r="C1" s="448"/>
      <c r="D1" s="448"/>
    </row>
    <row r="2" spans="1:4" x14ac:dyDescent="0.25">
      <c r="A2" s="449" t="s">
        <v>426</v>
      </c>
      <c r="B2" s="450"/>
      <c r="C2" s="450"/>
      <c r="D2" s="450"/>
    </row>
    <row r="3" spans="1:4" x14ac:dyDescent="0.25">
      <c r="A3" s="449" t="s">
        <v>431</v>
      </c>
      <c r="B3" s="448"/>
      <c r="C3" s="448"/>
      <c r="D3" s="448"/>
    </row>
    <row r="4" spans="1:4" x14ac:dyDescent="0.25">
      <c r="A4" s="451" t="s">
        <v>436</v>
      </c>
      <c r="B4" s="451"/>
      <c r="C4" s="451"/>
      <c r="D4" s="451"/>
    </row>
    <row r="5" spans="1:4" x14ac:dyDescent="0.25">
      <c r="A5" s="447" t="s">
        <v>232</v>
      </c>
      <c r="B5" s="447"/>
      <c r="C5" s="447"/>
      <c r="D5" s="169">
        <v>0.90659999999999996</v>
      </c>
    </row>
    <row r="6" spans="1:4" x14ac:dyDescent="0.25">
      <c r="A6" s="447" t="s">
        <v>233</v>
      </c>
      <c r="B6" s="447"/>
      <c r="C6" s="447"/>
      <c r="D6" s="169">
        <v>0.52900000000000003</v>
      </c>
    </row>
    <row r="7" spans="1:4" x14ac:dyDescent="0.25">
      <c r="A7" s="447" t="s">
        <v>193</v>
      </c>
      <c r="B7" s="447"/>
      <c r="C7" s="447"/>
      <c r="D7" s="169">
        <v>0.26860000000000001</v>
      </c>
    </row>
    <row r="8" spans="1:4" x14ac:dyDescent="0.25">
      <c r="A8" s="452"/>
      <c r="B8" s="453"/>
      <c r="C8" s="453"/>
      <c r="D8" s="454"/>
    </row>
    <row r="9" spans="1:4" x14ac:dyDescent="0.25">
      <c r="A9" s="448" t="s">
        <v>234</v>
      </c>
      <c r="B9" s="448" t="s">
        <v>235</v>
      </c>
      <c r="C9" s="448" t="s">
        <v>236</v>
      </c>
      <c r="D9" s="455" t="s">
        <v>21</v>
      </c>
    </row>
    <row r="10" spans="1:4" x14ac:dyDescent="0.25">
      <c r="A10" s="448"/>
      <c r="B10" s="448"/>
      <c r="C10" s="448"/>
      <c r="D10" s="456"/>
    </row>
    <row r="11" spans="1:4" x14ac:dyDescent="0.25">
      <c r="A11" s="458" t="s">
        <v>31</v>
      </c>
      <c r="B11" s="252" t="s">
        <v>38</v>
      </c>
      <c r="C11" s="457">
        <f>'ORÇAMENTO CD'!H10</f>
        <v>97011.96</v>
      </c>
      <c r="D11" s="446">
        <f>C11/$C$27</f>
        <v>6.5861441664048559E-2</v>
      </c>
    </row>
    <row r="12" spans="1:4" x14ac:dyDescent="0.25">
      <c r="A12" s="458"/>
      <c r="B12" s="252" t="s">
        <v>39</v>
      </c>
      <c r="C12" s="457"/>
      <c r="D12" s="446"/>
    </row>
    <row r="13" spans="1:4" x14ac:dyDescent="0.25">
      <c r="A13" s="458"/>
      <c r="B13" s="252" t="s">
        <v>289</v>
      </c>
      <c r="C13" s="457"/>
      <c r="D13" s="446"/>
    </row>
    <row r="14" spans="1:4" x14ac:dyDescent="0.25">
      <c r="A14" s="426"/>
      <c r="B14" s="427"/>
      <c r="C14" s="427"/>
      <c r="D14" s="428"/>
    </row>
    <row r="15" spans="1:4" x14ac:dyDescent="0.25">
      <c r="A15" s="170" t="s">
        <v>237</v>
      </c>
      <c r="B15" s="171" t="s">
        <v>174</v>
      </c>
      <c r="C15" s="172">
        <f>'ORÇAMENTO CD'!H15+'ORÇAMENTO CD'!H38+'ORÇAMENTO CD'!H61+'ORÇAMENTO CD'!H84+'ORÇAMENTO CD'!H107+'ORÇAMENTO CD'!H130+'ORÇAMENTO CD'!H153+'ORÇAMENTO CD'!H177+'ORÇAMENTO CD'!H200+'ORÇAMENTO CD'!H223</f>
        <v>8243.1</v>
      </c>
      <c r="D15" s="173">
        <f>C15/$C$27</f>
        <v>5.5962424610421094E-3</v>
      </c>
    </row>
    <row r="16" spans="1:4" x14ac:dyDescent="0.25">
      <c r="A16" s="429"/>
      <c r="B16" s="430"/>
      <c r="C16" s="430"/>
      <c r="D16" s="431"/>
    </row>
    <row r="17" spans="1:4" ht="25.5" customHeight="1" x14ac:dyDescent="0.25">
      <c r="A17" s="436" t="s">
        <v>238</v>
      </c>
      <c r="B17" s="424" t="str">
        <f>'ORÇAMENTO SD'!C19</f>
        <v>Execução de pavimento em paralelepípedos, rejuntamento com argamassa traço 1:3 (cimento e areia)</v>
      </c>
      <c r="C17" s="435">
        <f>'ORÇAMENTO CD'!H18+'ORÇAMENTO CD'!H41+'ORÇAMENTO CD'!H64+'ORÇAMENTO CD'!H87+'ORÇAMENTO CD'!H110+'ORÇAMENTO CD'!H133+'ORÇAMENTO CD'!H156+'ORÇAMENTO CD'!H180+'ORÇAMENTO CD'!H203+'ORÇAMENTO CD'!H226</f>
        <v>1007399.6999999998</v>
      </c>
      <c r="D17" s="432">
        <f>C17/C27</f>
        <v>0.68392388499242773</v>
      </c>
    </row>
    <row r="18" spans="1:4" x14ac:dyDescent="0.25">
      <c r="A18" s="437"/>
      <c r="B18" s="425"/>
      <c r="C18" s="435"/>
      <c r="D18" s="433"/>
    </row>
    <row r="19" spans="1:4" x14ac:dyDescent="0.25">
      <c r="A19" s="438"/>
      <c r="B19" s="171" t="str">
        <f>'ORÇAMENTO SD'!C20</f>
        <v xml:space="preserve">Compactação Mecânica </v>
      </c>
      <c r="C19" s="435"/>
      <c r="D19" s="434"/>
    </row>
    <row r="20" spans="1:4" x14ac:dyDescent="0.25">
      <c r="A20" s="429"/>
      <c r="B20" s="430"/>
      <c r="C20" s="430"/>
      <c r="D20" s="431"/>
    </row>
    <row r="21" spans="1:4" ht="38.25" x14ac:dyDescent="0.25">
      <c r="A21" s="441" t="s">
        <v>239</v>
      </c>
      <c r="B21" s="174" t="str">
        <f>'ORÇAMENTO SD'!C23</f>
        <v>Assentamento de guia (meio-fio), confeccionada em concreto pré-fabricado, dimensões 100x15x13x30 (comprimento x base inferiror x base superior x altura), para vias urbanas</v>
      </c>
      <c r="C21" s="443">
        <f>'ORÇAMENTO CD'!H22+'ORÇAMENTO CD'!H45+'ORÇAMENTO CD'!H68+'ORÇAMENTO CD'!H91+'ORÇAMENTO CD'!H114+'ORÇAMENTO CD'!H137+'ORÇAMENTO CD'!H160+'ORÇAMENTO CD'!H184+'ORÇAMENTO CD'!H207+'ORÇAMENTO CD'!H230</f>
        <v>295372.32</v>
      </c>
      <c r="D21" s="444">
        <f>C21/C27</f>
        <v>0.20052833509244306</v>
      </c>
    </row>
    <row r="22" spans="1:4" ht="25.5" x14ac:dyDescent="0.25">
      <c r="A22" s="442"/>
      <c r="B22" s="174" t="s">
        <v>262</v>
      </c>
      <c r="C22" s="443"/>
      <c r="D22" s="445"/>
    </row>
    <row r="23" spans="1:4" x14ac:dyDescent="0.25">
      <c r="A23" s="429"/>
      <c r="B23" s="430"/>
      <c r="C23" s="430"/>
      <c r="D23" s="431"/>
    </row>
    <row r="24" spans="1:4" ht="25.5" x14ac:dyDescent="0.25">
      <c r="A24" s="245" t="s">
        <v>227</v>
      </c>
      <c r="B24" s="175" t="s">
        <v>373</v>
      </c>
      <c r="C24" s="272">
        <f>'ORÇAMENTO CD'!H26+'ORÇAMENTO CD'!H49+'ORÇAMENTO CD'!H72+'ORÇAMENTO CD'!H95+'ORÇAMENTO CD'!H118+'ORÇAMENTO CD'!H141+'ORÇAMENTO CD'!H164+'ORÇAMENTO CD'!H188+'ORÇAMENTO CD'!H211+'ORÇAMENTO CD'!H234</f>
        <v>60241.01</v>
      </c>
      <c r="D24" s="273">
        <f>C24/C27</f>
        <v>4.0897635362674517E-2</v>
      </c>
    </row>
    <row r="25" spans="1:4" x14ac:dyDescent="0.25">
      <c r="A25" s="429"/>
      <c r="B25" s="430"/>
      <c r="C25" s="430"/>
      <c r="D25" s="431"/>
    </row>
    <row r="26" spans="1:4" ht="25.5" x14ac:dyDescent="0.25">
      <c r="A26" s="245" t="s">
        <v>259</v>
      </c>
      <c r="B26" s="175" t="str">
        <f>'ORÇAMENTO SD'!C30</f>
        <v>Placa esmaltada para identificação de nome de rua, dimensões 45 x 20 cm com tubo de aço</v>
      </c>
      <c r="C26" s="246">
        <f>'ORÇAMENTO CD'!H29+'ORÇAMENTO CD'!H52+'ORÇAMENTO CD'!H75+'ORÇAMENTO CD'!H98+'ORÇAMENTO CD'!H121+'ORÇAMENTO CD'!H144+'ORÇAMENTO CD'!H167+'ORÇAMENTO CD'!H191+'ORÇAMENTO CD'!H214+'ORÇAMENTO CD'!H237</f>
        <v>4702.3999999999987</v>
      </c>
      <c r="D26" s="247">
        <f>C26/C27</f>
        <v>3.1924604273640264E-3</v>
      </c>
    </row>
    <row r="27" spans="1:4" x14ac:dyDescent="0.25">
      <c r="A27" s="439" t="s">
        <v>204</v>
      </c>
      <c r="B27" s="440"/>
      <c r="C27" s="176">
        <f>SUM(C24,C21,C17,C15,C11,C26)</f>
        <v>1472970.4899999998</v>
      </c>
      <c r="D27" s="177">
        <f>SUM(D24,D21,D17,D15,D11,D26,)</f>
        <v>0.99999999999999989</v>
      </c>
    </row>
  </sheetData>
  <mergeCells count="28">
    <mergeCell ref="D11:D13"/>
    <mergeCell ref="A6:C6"/>
    <mergeCell ref="A1:D1"/>
    <mergeCell ref="A2:D2"/>
    <mergeCell ref="A3:D3"/>
    <mergeCell ref="A4:D4"/>
    <mergeCell ref="A5:C5"/>
    <mergeCell ref="A7:C7"/>
    <mergeCell ref="A8:D8"/>
    <mergeCell ref="A9:A10"/>
    <mergeCell ref="B9:B10"/>
    <mergeCell ref="C9:C10"/>
    <mergeCell ref="D9:D10"/>
    <mergeCell ref="C11:C13"/>
    <mergeCell ref="A11:A13"/>
    <mergeCell ref="A27:B27"/>
    <mergeCell ref="A20:D20"/>
    <mergeCell ref="A21:A22"/>
    <mergeCell ref="C21:C22"/>
    <mergeCell ref="D21:D22"/>
    <mergeCell ref="A23:D23"/>
    <mergeCell ref="A25:D25"/>
    <mergeCell ref="B17:B18"/>
    <mergeCell ref="A14:D14"/>
    <mergeCell ref="A16:D16"/>
    <mergeCell ref="D17:D19"/>
    <mergeCell ref="C17:C19"/>
    <mergeCell ref="A17:A19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761F-E943-45D4-9F1C-78354203EEB1}">
  <sheetPr>
    <tabColor theme="9" tint="0.79998168889431442"/>
    <pageSetUpPr fitToPage="1"/>
  </sheetPr>
  <dimension ref="A1:H7"/>
  <sheetViews>
    <sheetView workbookViewId="0"/>
  </sheetViews>
  <sheetFormatPr defaultRowHeight="15" x14ac:dyDescent="0.25"/>
  <cols>
    <col min="1" max="1" width="15.28515625" bestFit="1" customWidth="1"/>
    <col min="2" max="2" width="12.5703125" bestFit="1" customWidth="1"/>
    <col min="3" max="3" width="8.7109375" bestFit="1" customWidth="1"/>
    <col min="4" max="4" width="3.140625" bestFit="1" customWidth="1"/>
    <col min="5" max="5" width="15.42578125" customWidth="1"/>
    <col min="6" max="6" width="7.42578125" customWidth="1"/>
    <col min="7" max="7" width="8.140625" customWidth="1"/>
    <col min="8" max="8" width="22.42578125" bestFit="1" customWidth="1"/>
    <col min="9" max="9" width="6.5703125" bestFit="1" customWidth="1"/>
  </cols>
  <sheetData>
    <row r="1" spans="1:8" x14ac:dyDescent="0.25">
      <c r="A1" s="6"/>
      <c r="B1" s="4"/>
      <c r="C1" s="5"/>
      <c r="D1" s="4"/>
      <c r="E1" s="4"/>
      <c r="F1" s="4"/>
      <c r="G1" s="4"/>
      <c r="H1" s="5"/>
    </row>
    <row r="2" spans="1:8" x14ac:dyDescent="0.25">
      <c r="A2" s="7" t="s">
        <v>13</v>
      </c>
      <c r="B2" s="253" t="s">
        <v>342</v>
      </c>
      <c r="C2" s="304" t="s">
        <v>14</v>
      </c>
      <c r="D2" s="285"/>
      <c r="E2" s="305"/>
      <c r="F2" s="305"/>
      <c r="G2" s="4"/>
      <c r="H2" s="4"/>
    </row>
    <row r="3" spans="1:8" ht="22.5" x14ac:dyDescent="0.25">
      <c r="A3" s="36" t="s">
        <v>338</v>
      </c>
      <c r="B3" s="259" t="s">
        <v>343</v>
      </c>
      <c r="C3" s="13">
        <f>'ORÇAMENTO SD'!B7</f>
        <v>1710</v>
      </c>
      <c r="D3" s="14" t="s">
        <v>15</v>
      </c>
      <c r="E3" s="15"/>
      <c r="F3" s="15"/>
      <c r="G3" s="4"/>
      <c r="H3" s="5"/>
    </row>
    <row r="4" spans="1:8" x14ac:dyDescent="0.25">
      <c r="A4" s="6"/>
      <c r="B4" s="4"/>
      <c r="C4" s="8"/>
      <c r="D4" s="4"/>
      <c r="E4" s="4"/>
      <c r="F4" s="4"/>
      <c r="G4" s="5"/>
      <c r="H4" s="5"/>
    </row>
    <row r="5" spans="1:8" x14ac:dyDescent="0.25">
      <c r="A5" s="304" t="s">
        <v>16</v>
      </c>
      <c r="B5" s="285"/>
      <c r="C5" s="17">
        <f>SUM(C3:C3)</f>
        <v>1710</v>
      </c>
      <c r="D5" s="18" t="str">
        <f>D3</f>
        <v>m²</v>
      </c>
      <c r="E5" s="19"/>
      <c r="F5" s="8"/>
      <c r="G5" s="4"/>
      <c r="H5" s="4"/>
    </row>
    <row r="6" spans="1:8" x14ac:dyDescent="0.25">
      <c r="A6" s="6"/>
      <c r="B6" s="4"/>
      <c r="C6" s="4"/>
      <c r="D6" s="4"/>
      <c r="E6" s="4"/>
      <c r="F6" s="4"/>
      <c r="G6" s="4"/>
      <c r="H6" s="4"/>
    </row>
    <row r="7" spans="1:8" x14ac:dyDescent="0.25">
      <c r="A7" s="290"/>
      <c r="B7" s="291"/>
      <c r="C7" s="291"/>
      <c r="D7" s="291"/>
      <c r="E7" s="291"/>
      <c r="F7" s="291"/>
      <c r="G7" s="291"/>
      <c r="H7" s="4"/>
    </row>
  </sheetData>
  <mergeCells count="4">
    <mergeCell ref="A5:B5"/>
    <mergeCell ref="A7:G7"/>
    <mergeCell ref="C2:D2"/>
    <mergeCell ref="E2:F2"/>
  </mergeCells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0921-584F-4DCB-91CC-28FD1932ECA4}">
  <sheetPr>
    <tabColor theme="9" tint="0.79998168889431442"/>
    <pageSetUpPr fitToPage="1"/>
  </sheetPr>
  <dimension ref="A1:J12"/>
  <sheetViews>
    <sheetView workbookViewId="0"/>
  </sheetViews>
  <sheetFormatPr defaultRowHeight="15" x14ac:dyDescent="0.25"/>
  <cols>
    <col min="1" max="1" width="24" customWidth="1"/>
    <col min="2" max="2" width="12.7109375" customWidth="1"/>
    <col min="3" max="3" width="12.5703125" bestFit="1" customWidth="1"/>
    <col min="4" max="4" width="8.85546875" bestFit="1" customWidth="1"/>
    <col min="5" max="5" width="25.28515625" customWidth="1"/>
    <col min="6" max="6" width="3.140625" bestFit="1" customWidth="1"/>
    <col min="7" max="7" width="15.42578125" customWidth="1"/>
    <col min="8" max="8" width="7.42578125" customWidth="1"/>
    <col min="9" max="9" width="8.140625" customWidth="1"/>
    <col min="10" max="10" width="22.42578125" bestFit="1" customWidth="1"/>
    <col min="11" max="11" width="6.5703125" bestFit="1" customWidth="1"/>
  </cols>
  <sheetData>
    <row r="1" spans="1:10" x14ac:dyDescent="0.25">
      <c r="A1" s="6"/>
      <c r="B1" s="4"/>
      <c r="C1" s="4"/>
      <c r="D1" s="4"/>
      <c r="E1" s="5"/>
      <c r="F1" s="4"/>
      <c r="G1" s="4"/>
      <c r="H1" s="4"/>
      <c r="I1" s="4"/>
      <c r="J1" s="5"/>
    </row>
    <row r="2" spans="1:10" x14ac:dyDescent="0.25">
      <c r="A2" s="7" t="s">
        <v>13</v>
      </c>
      <c r="B2" s="9" t="s">
        <v>342</v>
      </c>
      <c r="C2" s="9" t="s">
        <v>388</v>
      </c>
      <c r="D2" s="9" t="s">
        <v>389</v>
      </c>
      <c r="E2" s="304" t="s">
        <v>14</v>
      </c>
      <c r="F2" s="285"/>
      <c r="G2" s="305"/>
      <c r="H2" s="305"/>
      <c r="I2" s="4"/>
      <c r="J2" s="4"/>
    </row>
    <row r="3" spans="1:10" ht="22.5" x14ac:dyDescent="0.25">
      <c r="A3" s="36" t="s">
        <v>344</v>
      </c>
      <c r="B3" s="259" t="s">
        <v>390</v>
      </c>
      <c r="C3" s="270">
        <f>'ORÇAMENTO SD'!E7</f>
        <v>285</v>
      </c>
      <c r="D3" s="270">
        <f>'ORÇAMENTO SD'!E6</f>
        <v>6</v>
      </c>
      <c r="E3" s="13">
        <f>D3*C3</f>
        <v>1710</v>
      </c>
      <c r="F3" s="14" t="s">
        <v>15</v>
      </c>
      <c r="G3" s="15"/>
      <c r="H3" s="15"/>
      <c r="I3" s="4"/>
      <c r="J3" s="5"/>
    </row>
    <row r="4" spans="1:10" ht="22.5" x14ac:dyDescent="0.25">
      <c r="A4" s="36" t="s">
        <v>345</v>
      </c>
      <c r="B4" s="259" t="s">
        <v>391</v>
      </c>
      <c r="C4" s="270">
        <f>'ORÇAMENTO SD'!E35</f>
        <v>122</v>
      </c>
      <c r="D4" s="270">
        <f>'ORÇAMENTO SD'!E34</f>
        <v>6</v>
      </c>
      <c r="E4" s="13">
        <f t="shared" ref="E4:E9" si="0">D4*C4</f>
        <v>732</v>
      </c>
      <c r="F4" s="14" t="s">
        <v>15</v>
      </c>
      <c r="G4" s="15"/>
      <c r="H4" s="15"/>
      <c r="I4" s="4"/>
      <c r="J4" s="5"/>
    </row>
    <row r="5" spans="1:10" ht="22.5" x14ac:dyDescent="0.25">
      <c r="A5" s="36" t="s">
        <v>346</v>
      </c>
      <c r="B5" s="259" t="s">
        <v>392</v>
      </c>
      <c r="C5" s="270">
        <f>'ORÇAMENTO SD'!E58</f>
        <v>61</v>
      </c>
      <c r="D5" s="270">
        <f>'ORÇAMENTO SD'!E57</f>
        <v>6</v>
      </c>
      <c r="E5" s="13">
        <f t="shared" si="0"/>
        <v>366</v>
      </c>
      <c r="F5" s="14" t="s">
        <v>15</v>
      </c>
      <c r="G5" s="15"/>
      <c r="H5" s="15"/>
      <c r="I5" s="4"/>
      <c r="J5" s="5"/>
    </row>
    <row r="6" spans="1:10" ht="22.5" x14ac:dyDescent="0.25">
      <c r="A6" s="36" t="s">
        <v>347</v>
      </c>
      <c r="B6" s="259" t="s">
        <v>393</v>
      </c>
      <c r="C6" s="270">
        <f>'ORÇAMENTO SD'!E81</f>
        <v>137</v>
      </c>
      <c r="D6" s="270">
        <f>'ORÇAMENTO SD'!E80</f>
        <v>6</v>
      </c>
      <c r="E6" s="13">
        <f t="shared" si="0"/>
        <v>822</v>
      </c>
      <c r="F6" s="14" t="s">
        <v>15</v>
      </c>
      <c r="G6" s="15"/>
      <c r="H6" s="15"/>
      <c r="I6" s="4"/>
      <c r="J6" s="5"/>
    </row>
    <row r="7" spans="1:10" ht="22.5" x14ac:dyDescent="0.25">
      <c r="A7" s="36" t="s">
        <v>348</v>
      </c>
      <c r="B7" s="259" t="s">
        <v>394</v>
      </c>
      <c r="C7" s="270">
        <f>'ORÇAMENTO SD'!E104</f>
        <v>254</v>
      </c>
      <c r="D7" s="270">
        <f>'ORÇAMENTO SD'!E103</f>
        <v>6</v>
      </c>
      <c r="E7" s="13">
        <f t="shared" si="0"/>
        <v>1524</v>
      </c>
      <c r="F7" s="14" t="s">
        <v>15</v>
      </c>
      <c r="G7" s="15"/>
      <c r="H7" s="15"/>
      <c r="I7" s="4"/>
      <c r="J7" s="5"/>
    </row>
    <row r="8" spans="1:10" ht="22.5" x14ac:dyDescent="0.25">
      <c r="A8" s="36" t="s">
        <v>349</v>
      </c>
      <c r="B8" s="259" t="s">
        <v>395</v>
      </c>
      <c r="C8" s="270">
        <f>'ORÇAMENTO SD'!E127</f>
        <v>67</v>
      </c>
      <c r="D8" s="270">
        <f>'ORÇAMENTO SD'!E126</f>
        <v>6</v>
      </c>
      <c r="E8" s="13">
        <f t="shared" si="0"/>
        <v>402</v>
      </c>
      <c r="F8" s="14" t="s">
        <v>15</v>
      </c>
      <c r="G8" s="15"/>
      <c r="H8" s="15"/>
      <c r="I8" s="4"/>
      <c r="J8" s="5"/>
    </row>
    <row r="9" spans="1:10" ht="22.5" x14ac:dyDescent="0.25">
      <c r="A9" s="36" t="s">
        <v>350</v>
      </c>
      <c r="B9" s="259" t="s">
        <v>396</v>
      </c>
      <c r="C9" s="270">
        <f>'ORÇAMENTO SD'!E150</f>
        <v>320</v>
      </c>
      <c r="D9" s="270">
        <f>'ORÇAMENTO SD'!E149</f>
        <v>6</v>
      </c>
      <c r="E9" s="13">
        <f t="shared" si="0"/>
        <v>1920</v>
      </c>
      <c r="F9" s="14" t="s">
        <v>15</v>
      </c>
      <c r="G9" s="15"/>
      <c r="H9" s="15"/>
      <c r="I9" s="4"/>
      <c r="J9" s="5"/>
    </row>
    <row r="10" spans="1:10" x14ac:dyDescent="0.25">
      <c r="A10" s="6"/>
      <c r="B10" s="4"/>
      <c r="C10" s="4"/>
      <c r="D10" s="4"/>
      <c r="E10" s="8"/>
      <c r="F10" s="4"/>
      <c r="G10" s="4"/>
      <c r="H10" s="4"/>
      <c r="I10" s="5"/>
      <c r="J10" s="5"/>
    </row>
    <row r="11" spans="1:10" x14ac:dyDescent="0.25">
      <c r="A11" s="304" t="s">
        <v>16</v>
      </c>
      <c r="B11" s="284"/>
      <c r="C11" s="284"/>
      <c r="D11" s="285"/>
      <c r="E11" s="17">
        <f>SUM(E3:E9)</f>
        <v>7476</v>
      </c>
      <c r="F11" s="18" t="str">
        <f>F3</f>
        <v>m²</v>
      </c>
      <c r="G11" s="19"/>
      <c r="H11" s="8"/>
      <c r="I11" s="4"/>
      <c r="J11" s="4"/>
    </row>
    <row r="12" spans="1:10" x14ac:dyDescent="0.25">
      <c r="A12" s="6"/>
      <c r="B12" s="4"/>
      <c r="C12" s="4"/>
      <c r="D12" s="4"/>
      <c r="E12" s="4"/>
      <c r="F12" s="4"/>
      <c r="G12" s="4"/>
      <c r="H12" s="4"/>
      <c r="I12" s="4"/>
      <c r="J12" s="4"/>
    </row>
  </sheetData>
  <mergeCells count="3">
    <mergeCell ref="A11:D11"/>
    <mergeCell ref="E2:F2"/>
    <mergeCell ref="G2:H2"/>
  </mergeCells>
  <pageMargins left="0.51181102362204722" right="0.51181102362204722" top="1.7716535433070866" bottom="1.3779527559055118" header="0.51181102362204722" footer="0.51181102362204722"/>
  <pageSetup paperSize="9" scale="62" fitToHeight="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F22"/>
  <sheetViews>
    <sheetView topLeftCell="A23" workbookViewId="0">
      <selection activeCell="I21" sqref="I21:I23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8.71093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06" t="s">
        <v>42</v>
      </c>
      <c r="B1" s="306"/>
      <c r="C1" s="306"/>
      <c r="D1" s="306"/>
      <c r="E1" s="306"/>
      <c r="F1" s="306"/>
    </row>
    <row r="2" spans="1:6" ht="33.75" x14ac:dyDescent="0.25">
      <c r="A2" s="307" t="s">
        <v>425</v>
      </c>
      <c r="B2" s="308"/>
      <c r="C2" s="309" t="s">
        <v>429</v>
      </c>
      <c r="D2" s="309"/>
      <c r="E2" s="24" t="s">
        <v>41</v>
      </c>
      <c r="F2" s="25" t="s">
        <v>317</v>
      </c>
    </row>
    <row r="3" spans="1:6" x14ac:dyDescent="0.25">
      <c r="A3" s="310" t="s">
        <v>424</v>
      </c>
      <c r="B3" s="311"/>
      <c r="C3" s="311"/>
      <c r="D3" s="311"/>
      <c r="E3" s="26" t="s">
        <v>24</v>
      </c>
      <c r="F3" s="27">
        <f>'GERAL '!D21</f>
        <v>11610</v>
      </c>
    </row>
    <row r="4" spans="1:6" x14ac:dyDescent="0.25">
      <c r="A4" s="318" t="s">
        <v>25</v>
      </c>
      <c r="B4" s="318" t="s">
        <v>26</v>
      </c>
      <c r="C4" s="318" t="s">
        <v>27</v>
      </c>
      <c r="D4" s="320" t="s">
        <v>28</v>
      </c>
      <c r="E4" s="312" t="s">
        <v>29</v>
      </c>
      <c r="F4" s="313"/>
    </row>
    <row r="5" spans="1:6" x14ac:dyDescent="0.25">
      <c r="A5" s="319"/>
      <c r="B5" s="319"/>
      <c r="C5" s="319"/>
      <c r="D5" s="321"/>
      <c r="E5" s="314"/>
      <c r="F5" s="315"/>
    </row>
    <row r="6" spans="1:6" x14ac:dyDescent="0.25">
      <c r="A6" s="28" t="s">
        <v>30</v>
      </c>
      <c r="B6" s="323" t="s">
        <v>31</v>
      </c>
      <c r="C6" s="324"/>
      <c r="D6" s="324"/>
      <c r="E6" s="325">
        <f>SUM(E7:F9)</f>
        <v>99945.16</v>
      </c>
      <c r="F6" s="326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16">
        <f>'ORÇAMENTO SD'!H11</f>
        <v>3391.26</v>
      </c>
      <c r="F7" s="317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16">
        <f>'ORÇAMENTO SD'!H12</f>
        <v>35137</v>
      </c>
      <c r="F8" s="317"/>
    </row>
    <row r="9" spans="1:6" x14ac:dyDescent="0.25">
      <c r="A9" s="29" t="s">
        <v>333</v>
      </c>
      <c r="B9" s="36" t="s">
        <v>423</v>
      </c>
      <c r="C9" s="30" t="s">
        <v>15</v>
      </c>
      <c r="D9" s="37">
        <f>'ORÇAMENTO SD'!E13</f>
        <v>11610</v>
      </c>
      <c r="E9" s="316">
        <f>'ORÇAMENTO SD'!H13</f>
        <v>61416.9</v>
      </c>
      <c r="F9" s="317"/>
    </row>
    <row r="10" spans="1:6" x14ac:dyDescent="0.25">
      <c r="A10" s="28" t="s">
        <v>33</v>
      </c>
      <c r="B10" s="323" t="s">
        <v>34</v>
      </c>
      <c r="C10" s="324"/>
      <c r="D10" s="324"/>
      <c r="E10" s="325">
        <f>SUM(E11:F20)</f>
        <v>1382784.04</v>
      </c>
      <c r="F10" s="326"/>
    </row>
    <row r="11" spans="1:6" x14ac:dyDescent="0.25">
      <c r="A11" s="29" t="s">
        <v>35</v>
      </c>
      <c r="B11" s="36" t="s">
        <v>400</v>
      </c>
      <c r="C11" s="30" t="s">
        <v>36</v>
      </c>
      <c r="D11" s="38">
        <v>1</v>
      </c>
      <c r="E11" s="316">
        <f>'ORÇAMENTO SD'!H32</f>
        <v>190179.29</v>
      </c>
      <c r="F11" s="317"/>
    </row>
    <row r="12" spans="1:6" x14ac:dyDescent="0.25">
      <c r="A12" s="29" t="s">
        <v>319</v>
      </c>
      <c r="B12" s="36" t="s">
        <v>401</v>
      </c>
      <c r="C12" s="30" t="s">
        <v>36</v>
      </c>
      <c r="D12" s="38">
        <v>1</v>
      </c>
      <c r="E12" s="316">
        <f>'ORÇAMENTO SD'!H55</f>
        <v>88528.03</v>
      </c>
      <c r="F12" s="317"/>
    </row>
    <row r="13" spans="1:6" x14ac:dyDescent="0.25">
      <c r="A13" s="29" t="s">
        <v>320</v>
      </c>
      <c r="B13" s="36" t="s">
        <v>402</v>
      </c>
      <c r="C13" s="30" t="s">
        <v>36</v>
      </c>
      <c r="D13" s="38">
        <v>1</v>
      </c>
      <c r="E13" s="316">
        <f>'ORÇAMENTO SD'!H78</f>
        <v>44793.939999999995</v>
      </c>
      <c r="F13" s="317"/>
    </row>
    <row r="14" spans="1:6" x14ac:dyDescent="0.25">
      <c r="A14" s="29" t="s">
        <v>321</v>
      </c>
      <c r="B14" s="36" t="s">
        <v>403</v>
      </c>
      <c r="C14" s="30" t="s">
        <v>36</v>
      </c>
      <c r="D14" s="38">
        <v>1</v>
      </c>
      <c r="E14" s="316">
        <f>'ORÇAMENTO SD'!H101</f>
        <v>99282.31</v>
      </c>
      <c r="F14" s="317"/>
    </row>
    <row r="15" spans="1:6" x14ac:dyDescent="0.25">
      <c r="A15" s="29" t="s">
        <v>322</v>
      </c>
      <c r="B15" s="36" t="s">
        <v>404</v>
      </c>
      <c r="C15" s="30" t="s">
        <v>36</v>
      </c>
      <c r="D15" s="38">
        <v>1</v>
      </c>
      <c r="E15" s="316">
        <f>'ORÇAMENTO SD'!H124</f>
        <v>183260.57</v>
      </c>
      <c r="F15" s="317"/>
    </row>
    <row r="16" spans="1:6" x14ac:dyDescent="0.25">
      <c r="A16" s="29" t="s">
        <v>351</v>
      </c>
      <c r="B16" s="36" t="s">
        <v>405</v>
      </c>
      <c r="C16" s="30" t="s">
        <v>36</v>
      </c>
      <c r="D16" s="38">
        <v>1</v>
      </c>
      <c r="E16" s="316">
        <f>'ORÇAMENTO SD'!H147</f>
        <v>49095.64</v>
      </c>
      <c r="F16" s="317"/>
    </row>
    <row r="17" spans="1:6" x14ac:dyDescent="0.25">
      <c r="A17" s="29" t="s">
        <v>352</v>
      </c>
      <c r="B17" s="36" t="s">
        <v>406</v>
      </c>
      <c r="C17" s="30" t="s">
        <v>36</v>
      </c>
      <c r="D17" s="38">
        <v>1</v>
      </c>
      <c r="E17" s="316">
        <f>'ORÇAMENTO SD'!H170</f>
        <v>230484.59</v>
      </c>
      <c r="F17" s="317"/>
    </row>
    <row r="18" spans="1:6" x14ac:dyDescent="0.25">
      <c r="A18" s="29" t="s">
        <v>420</v>
      </c>
      <c r="B18" s="36" t="s">
        <v>407</v>
      </c>
      <c r="C18" s="30" t="s">
        <v>36</v>
      </c>
      <c r="D18" s="38">
        <v>1</v>
      </c>
      <c r="E18" s="316">
        <f>'ORÇAMENTO SD'!H194</f>
        <v>41209.17</v>
      </c>
      <c r="F18" s="317"/>
    </row>
    <row r="19" spans="1:6" x14ac:dyDescent="0.25">
      <c r="A19" s="29" t="s">
        <v>421</v>
      </c>
      <c r="B19" s="36" t="s">
        <v>408</v>
      </c>
      <c r="C19" s="30" t="s">
        <v>36</v>
      </c>
      <c r="D19" s="38">
        <v>1</v>
      </c>
      <c r="E19" s="316">
        <f>'ORÇAMENTO SD'!H217</f>
        <v>285689.89999999997</v>
      </c>
      <c r="F19" s="317"/>
    </row>
    <row r="20" spans="1:6" ht="22.5" x14ac:dyDescent="0.25">
      <c r="A20" s="29" t="s">
        <v>422</v>
      </c>
      <c r="B20" s="36" t="s">
        <v>409</v>
      </c>
      <c r="C20" s="30" t="s">
        <v>36</v>
      </c>
      <c r="D20" s="38">
        <v>1</v>
      </c>
      <c r="E20" s="316">
        <f>'ORÇAMENTO SD'!H240</f>
        <v>170260.6</v>
      </c>
      <c r="F20" s="317"/>
    </row>
    <row r="21" spans="1:6" x14ac:dyDescent="0.25">
      <c r="A21" s="31"/>
      <c r="B21" s="32"/>
      <c r="C21" s="32"/>
      <c r="D21" s="33"/>
      <c r="E21" s="33"/>
      <c r="F21" s="34"/>
    </row>
    <row r="22" spans="1:6" x14ac:dyDescent="0.25">
      <c r="A22" s="322" t="s">
        <v>37</v>
      </c>
      <c r="B22" s="322"/>
      <c r="C22" s="322"/>
      <c r="D22" s="322"/>
      <c r="E22" s="322"/>
      <c r="F22" s="35">
        <f>E6+E10</f>
        <v>1482729.2</v>
      </c>
    </row>
  </sheetData>
  <mergeCells count="27">
    <mergeCell ref="A22:E22"/>
    <mergeCell ref="B6:D6"/>
    <mergeCell ref="E6:F6"/>
    <mergeCell ref="E8:F8"/>
    <mergeCell ref="B10:D10"/>
    <mergeCell ref="E10:F10"/>
    <mergeCell ref="E7:F7"/>
    <mergeCell ref="E9:F9"/>
    <mergeCell ref="E17:F17"/>
    <mergeCell ref="E15:F15"/>
    <mergeCell ref="E12:F12"/>
    <mergeCell ref="E18:F18"/>
    <mergeCell ref="E19:F19"/>
    <mergeCell ref="E20:F20"/>
    <mergeCell ref="E14:F14"/>
    <mergeCell ref="A4:A5"/>
    <mergeCell ref="B4:B5"/>
    <mergeCell ref="C4:C5"/>
    <mergeCell ref="D4:D5"/>
    <mergeCell ref="E13:F13"/>
    <mergeCell ref="E16:F16"/>
    <mergeCell ref="E11:F11"/>
    <mergeCell ref="A1:F1"/>
    <mergeCell ref="A2:B2"/>
    <mergeCell ref="C2:D2"/>
    <mergeCell ref="A3:D3"/>
    <mergeCell ref="E4:F5"/>
  </mergeCells>
  <phoneticPr fontId="20" type="noConversion"/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J48"/>
  <sheetViews>
    <sheetView topLeftCell="A48" workbookViewId="0">
      <selection activeCell="G46" sqref="G46"/>
    </sheetView>
  </sheetViews>
  <sheetFormatPr defaultRowHeight="15" x14ac:dyDescent="0.25"/>
  <cols>
    <col min="1" max="1" width="9.140625" style="23"/>
    <col min="2" max="2" width="32.42578125" bestFit="1" customWidth="1"/>
    <col min="3" max="3" width="7.140625" customWidth="1"/>
    <col min="4" max="4" width="13.42578125" customWidth="1"/>
    <col min="5" max="7" width="11.85546875" bestFit="1" customWidth="1"/>
    <col min="8" max="9" width="13.28515625" bestFit="1" customWidth="1"/>
    <col min="10" max="10" width="12.140625" bestFit="1" customWidth="1"/>
  </cols>
  <sheetData>
    <row r="1" spans="1:9" x14ac:dyDescent="0.25">
      <c r="A1" s="334" t="s">
        <v>185</v>
      </c>
      <c r="B1" s="335"/>
      <c r="C1" s="335"/>
      <c r="D1" s="335"/>
      <c r="E1" s="335"/>
      <c r="F1" s="335"/>
      <c r="G1" s="335"/>
      <c r="H1" s="335"/>
      <c r="I1" s="336"/>
    </row>
    <row r="2" spans="1:9" ht="15" customHeight="1" x14ac:dyDescent="0.25">
      <c r="A2" s="337" t="str">
        <f>'RESUMO SD '!A2:B2</f>
        <v xml:space="preserve">OBJETO: PAVIMENTAÇÃO EM PARALELEPÍPEDO DE VIAS EM CANTO DO BURITI </v>
      </c>
      <c r="B2" s="338"/>
      <c r="C2" s="338"/>
      <c r="D2" s="338"/>
      <c r="E2" s="338"/>
      <c r="F2" s="338"/>
      <c r="G2" s="338"/>
      <c r="H2" s="338"/>
      <c r="I2" s="339"/>
    </row>
    <row r="3" spans="1:9" x14ac:dyDescent="0.25">
      <c r="A3" s="340"/>
      <c r="B3" s="341"/>
      <c r="C3" s="341"/>
      <c r="D3" s="341"/>
      <c r="E3" s="341"/>
      <c r="F3" s="341"/>
      <c r="G3" s="341"/>
      <c r="H3" s="341"/>
      <c r="I3" s="342"/>
    </row>
    <row r="4" spans="1:9" ht="15.75" customHeight="1" x14ac:dyDescent="0.25">
      <c r="A4" s="343" t="s">
        <v>25</v>
      </c>
      <c r="B4" s="343" t="s">
        <v>186</v>
      </c>
      <c r="C4" s="344" t="s">
        <v>190</v>
      </c>
      <c r="D4" s="345" t="s">
        <v>225</v>
      </c>
      <c r="E4" s="346" t="s">
        <v>187</v>
      </c>
      <c r="F4" s="346"/>
      <c r="G4" s="346"/>
      <c r="H4" s="346"/>
      <c r="I4" s="346"/>
    </row>
    <row r="5" spans="1:9" ht="23.25" customHeight="1" x14ac:dyDescent="0.25">
      <c r="A5" s="343"/>
      <c r="B5" s="343"/>
      <c r="C5" s="344"/>
      <c r="D5" s="345"/>
      <c r="E5" s="251">
        <v>30</v>
      </c>
      <c r="F5" s="251">
        <v>90</v>
      </c>
      <c r="G5" s="251">
        <v>150</v>
      </c>
      <c r="H5" s="251">
        <v>210</v>
      </c>
      <c r="I5" s="251">
        <v>270</v>
      </c>
    </row>
    <row r="6" spans="1:9" x14ac:dyDescent="0.25">
      <c r="A6" s="250" t="s">
        <v>30</v>
      </c>
      <c r="B6" s="331" t="s">
        <v>31</v>
      </c>
      <c r="C6" s="332"/>
      <c r="D6" s="332"/>
      <c r="E6" s="332"/>
      <c r="F6" s="332"/>
      <c r="G6" s="332"/>
      <c r="H6" s="332"/>
      <c r="I6" s="333"/>
    </row>
    <row r="7" spans="1:9" x14ac:dyDescent="0.25">
      <c r="A7" s="328" t="s">
        <v>32</v>
      </c>
      <c r="B7" s="329" t="s">
        <v>38</v>
      </c>
      <c r="C7" s="330">
        <f>D7/$D$45</f>
        <v>2.2871742190010156E-3</v>
      </c>
      <c r="D7" s="327">
        <f>'ORÇAMENTO SD'!H11</f>
        <v>3391.26</v>
      </c>
      <c r="E7" s="132">
        <f>D7*E8</f>
        <v>3391.26</v>
      </c>
      <c r="F7" s="132"/>
      <c r="G7" s="132"/>
      <c r="H7" s="132"/>
      <c r="I7" s="133"/>
    </row>
    <row r="8" spans="1:9" x14ac:dyDescent="0.25">
      <c r="A8" s="328"/>
      <c r="B8" s="329"/>
      <c r="C8" s="330"/>
      <c r="D8" s="327"/>
      <c r="E8" s="134">
        <v>1</v>
      </c>
      <c r="F8" s="134"/>
      <c r="G8" s="134"/>
      <c r="H8" s="134"/>
      <c r="I8" s="134"/>
    </row>
    <row r="9" spans="1:9" x14ac:dyDescent="0.25">
      <c r="A9" s="328" t="s">
        <v>172</v>
      </c>
      <c r="B9" s="329" t="s">
        <v>39</v>
      </c>
      <c r="C9" s="330">
        <f>D9/$D$45</f>
        <v>2.3697516714447926E-2</v>
      </c>
      <c r="D9" s="327">
        <f>'ORÇAMENTO SD'!H12</f>
        <v>35137</v>
      </c>
      <c r="E9" s="132">
        <f>D9*E10</f>
        <v>7027.4000000000005</v>
      </c>
      <c r="F9" s="132">
        <f>D9*F10</f>
        <v>7027.4000000000005</v>
      </c>
      <c r="G9" s="132">
        <f>D9*G10</f>
        <v>7027.4000000000005</v>
      </c>
      <c r="H9" s="132">
        <f>D9*H10</f>
        <v>7027.4000000000005</v>
      </c>
      <c r="I9" s="132">
        <f>D9*I10</f>
        <v>7027.4000000000005</v>
      </c>
    </row>
    <row r="10" spans="1:9" x14ac:dyDescent="0.25">
      <c r="A10" s="328"/>
      <c r="B10" s="329"/>
      <c r="C10" s="330"/>
      <c r="D10" s="327"/>
      <c r="E10" s="134">
        <f>100%/5</f>
        <v>0.2</v>
      </c>
      <c r="F10" s="134">
        <f t="shared" ref="F10:I10" si="0">100%/5</f>
        <v>0.2</v>
      </c>
      <c r="G10" s="134">
        <f t="shared" si="0"/>
        <v>0.2</v>
      </c>
      <c r="H10" s="134">
        <f t="shared" si="0"/>
        <v>0.2</v>
      </c>
      <c r="I10" s="134">
        <f t="shared" si="0"/>
        <v>0.2</v>
      </c>
    </row>
    <row r="11" spans="1:9" x14ac:dyDescent="0.25">
      <c r="A11" s="328" t="s">
        <v>333</v>
      </c>
      <c r="B11" s="329" t="s">
        <v>289</v>
      </c>
      <c r="C11" s="330">
        <f>D11/$D$45</f>
        <v>4.1421521880057398E-2</v>
      </c>
      <c r="D11" s="327">
        <f>'ORÇAMENTO SD'!H13</f>
        <v>61416.9</v>
      </c>
      <c r="E11" s="132"/>
      <c r="F11" s="132"/>
      <c r="G11" s="132"/>
      <c r="H11" s="132"/>
      <c r="I11" s="132">
        <f>D11</f>
        <v>61416.9</v>
      </c>
    </row>
    <row r="12" spans="1:9" x14ac:dyDescent="0.25">
      <c r="A12" s="328"/>
      <c r="B12" s="329"/>
      <c r="C12" s="330"/>
      <c r="D12" s="327"/>
      <c r="E12" s="134"/>
      <c r="F12" s="134"/>
      <c r="G12" s="134"/>
      <c r="H12" s="134"/>
      <c r="I12" s="134">
        <f>I11/D11</f>
        <v>1</v>
      </c>
    </row>
    <row r="13" spans="1:9" x14ac:dyDescent="0.25">
      <c r="A13" s="31"/>
      <c r="B13" s="135"/>
      <c r="C13" s="136"/>
      <c r="D13" s="33"/>
      <c r="E13" s="137"/>
      <c r="F13" s="137"/>
      <c r="G13" s="137"/>
      <c r="H13" s="137"/>
      <c r="I13" s="138"/>
    </row>
    <row r="14" spans="1:9" x14ac:dyDescent="0.25">
      <c r="A14" s="250" t="s">
        <v>33</v>
      </c>
      <c r="B14" s="331" t="s">
        <v>34</v>
      </c>
      <c r="C14" s="332"/>
      <c r="D14" s="332"/>
      <c r="E14" s="332"/>
      <c r="F14" s="332"/>
      <c r="G14" s="332"/>
      <c r="H14" s="332"/>
      <c r="I14" s="333"/>
    </row>
    <row r="15" spans="1:9" x14ac:dyDescent="0.25">
      <c r="A15" s="328" t="s">
        <v>35</v>
      </c>
      <c r="B15" s="329" t="str">
        <f>'RESUMO SD '!B11</f>
        <v>RUA PROJETA 01 - POV. TABULEIRO</v>
      </c>
      <c r="C15" s="330">
        <f>D15/$D$45</f>
        <v>0.1282629963718257</v>
      </c>
      <c r="D15" s="327">
        <f>'ORÇAMENTO SD'!H32</f>
        <v>190179.29</v>
      </c>
      <c r="E15" s="132">
        <f>D15*E16</f>
        <v>133125.503</v>
      </c>
      <c r="F15" s="132">
        <f>D15*F16</f>
        <v>57053.787000000004</v>
      </c>
      <c r="G15" s="132"/>
      <c r="H15" s="132"/>
      <c r="I15" s="133"/>
    </row>
    <row r="16" spans="1:9" x14ac:dyDescent="0.25">
      <c r="A16" s="328"/>
      <c r="B16" s="329"/>
      <c r="C16" s="330"/>
      <c r="D16" s="327"/>
      <c r="E16" s="134">
        <v>0.7</v>
      </c>
      <c r="F16" s="134">
        <v>0.3</v>
      </c>
      <c r="G16" s="134"/>
      <c r="H16" s="134"/>
      <c r="I16" s="134"/>
    </row>
    <row r="17" spans="1:10" x14ac:dyDescent="0.25">
      <c r="A17" s="234"/>
      <c r="B17" s="235"/>
      <c r="C17" s="235"/>
      <c r="D17" s="235"/>
      <c r="E17" s="235"/>
      <c r="F17" s="235"/>
      <c r="G17" s="235"/>
      <c r="H17" s="235"/>
      <c r="I17" s="236"/>
    </row>
    <row r="18" spans="1:10" x14ac:dyDescent="0.25">
      <c r="A18" s="328" t="s">
        <v>319</v>
      </c>
      <c r="B18" s="329" t="str">
        <f>'RESUMO SD '!B12</f>
        <v>RUA PROJETA 02 - POV. TABULEIRO</v>
      </c>
      <c r="C18" s="330">
        <f>D18/$D$45</f>
        <v>5.9706135145918757E-2</v>
      </c>
      <c r="D18" s="327">
        <f>'ORÇAMENTO SD'!H55</f>
        <v>88528.03</v>
      </c>
      <c r="E18" s="132"/>
      <c r="F18" s="132">
        <f>D18*F19</f>
        <v>88528.03</v>
      </c>
      <c r="G18" s="132"/>
      <c r="H18" s="132"/>
      <c r="I18" s="132"/>
    </row>
    <row r="19" spans="1:10" x14ac:dyDescent="0.25">
      <c r="A19" s="328"/>
      <c r="B19" s="329"/>
      <c r="C19" s="330"/>
      <c r="D19" s="327"/>
      <c r="E19" s="134"/>
      <c r="F19" s="134">
        <v>1</v>
      </c>
      <c r="G19" s="134"/>
      <c r="H19" s="134"/>
      <c r="I19" s="134"/>
    </row>
    <row r="20" spans="1:10" x14ac:dyDescent="0.25">
      <c r="A20" s="31"/>
      <c r="B20" s="135"/>
      <c r="C20" s="136"/>
      <c r="D20" s="33"/>
      <c r="E20" s="137"/>
      <c r="F20" s="137"/>
      <c r="G20" s="137"/>
      <c r="H20" s="137"/>
      <c r="I20" s="138"/>
    </row>
    <row r="21" spans="1:10" x14ac:dyDescent="0.25">
      <c r="A21" s="328" t="s">
        <v>320</v>
      </c>
      <c r="B21" s="329" t="str">
        <f>'RESUMO SD '!B15</f>
        <v>RUA PROJETA 05 - POV. TABULEIRO</v>
      </c>
      <c r="C21" s="330">
        <f>D21/$D$45</f>
        <v>3.0210465943477743E-2</v>
      </c>
      <c r="D21" s="327">
        <f>'ORÇAMENTO SD'!H78</f>
        <v>44793.939999999995</v>
      </c>
      <c r="E21" s="132"/>
      <c r="F21" s="132"/>
      <c r="G21" s="132">
        <f>D21*G22</f>
        <v>44793.939999999995</v>
      </c>
      <c r="H21" s="132"/>
      <c r="I21" s="132"/>
    </row>
    <row r="22" spans="1:10" x14ac:dyDescent="0.25">
      <c r="A22" s="328"/>
      <c r="B22" s="329"/>
      <c r="C22" s="330"/>
      <c r="D22" s="327"/>
      <c r="E22" s="134"/>
      <c r="F22" s="134"/>
      <c r="G22" s="134">
        <v>1</v>
      </c>
      <c r="H22" s="134"/>
      <c r="I22" s="134"/>
    </row>
    <row r="23" spans="1:10" x14ac:dyDescent="0.25">
      <c r="A23" s="31"/>
      <c r="B23" s="135"/>
      <c r="C23" s="136"/>
      <c r="D23" s="33"/>
      <c r="E23" s="137"/>
      <c r="F23" s="137"/>
      <c r="G23" s="137"/>
      <c r="H23" s="137"/>
      <c r="I23" s="138"/>
    </row>
    <row r="24" spans="1:10" x14ac:dyDescent="0.25">
      <c r="A24" s="328" t="s">
        <v>321</v>
      </c>
      <c r="B24" s="329" t="str">
        <f>'RESUMO SD '!B17</f>
        <v>RUA PROJETA 07 - POV. TABULEIRO</v>
      </c>
      <c r="C24" s="330">
        <f>D24/$D$45</f>
        <v>6.6959165571164311E-2</v>
      </c>
      <c r="D24" s="327">
        <f>'ORÇAMENTO SD'!H101</f>
        <v>99282.31</v>
      </c>
      <c r="E24" s="132"/>
      <c r="F24" s="132"/>
      <c r="G24" s="132">
        <f>D24*G25</f>
        <v>99282.31</v>
      </c>
      <c r="H24" s="132"/>
      <c r="I24" s="132"/>
      <c r="J24" s="258"/>
    </row>
    <row r="25" spans="1:10" x14ac:dyDescent="0.25">
      <c r="A25" s="328"/>
      <c r="B25" s="329"/>
      <c r="C25" s="330"/>
      <c r="D25" s="327"/>
      <c r="E25" s="134"/>
      <c r="F25" s="134"/>
      <c r="G25" s="134">
        <v>1</v>
      </c>
      <c r="H25" s="134"/>
      <c r="I25" s="134"/>
    </row>
    <row r="26" spans="1:10" x14ac:dyDescent="0.25">
      <c r="A26" s="31"/>
      <c r="B26" s="135"/>
      <c r="C26" s="136"/>
      <c r="D26" s="33"/>
      <c r="E26" s="137"/>
      <c r="F26" s="137"/>
      <c r="G26" s="137"/>
      <c r="H26" s="137"/>
      <c r="I26" s="138"/>
    </row>
    <row r="27" spans="1:10" x14ac:dyDescent="0.25">
      <c r="A27" s="328" t="s">
        <v>322</v>
      </c>
      <c r="B27" s="329" t="str">
        <f>'RESUMO SD '!B18</f>
        <v>RUA PROJETA 08 - POV. TABULEIRO</v>
      </c>
      <c r="C27" s="330">
        <f>D27/$D$45</f>
        <v>0.12359679029724377</v>
      </c>
      <c r="D27" s="327">
        <f>'ORÇAMENTO SD'!H124</f>
        <v>183260.57</v>
      </c>
      <c r="E27" s="132"/>
      <c r="F27" s="132"/>
      <c r="G27" s="132">
        <f>D27*G28</f>
        <v>183260.57</v>
      </c>
      <c r="H27" s="132"/>
      <c r="I27" s="132"/>
    </row>
    <row r="28" spans="1:10" x14ac:dyDescent="0.25">
      <c r="A28" s="328"/>
      <c r="B28" s="329"/>
      <c r="C28" s="330"/>
      <c r="D28" s="327"/>
      <c r="E28" s="134"/>
      <c r="F28" s="134"/>
      <c r="G28" s="134">
        <v>1</v>
      </c>
      <c r="H28" s="134"/>
      <c r="I28" s="134"/>
    </row>
    <row r="29" spans="1:10" x14ac:dyDescent="0.25">
      <c r="A29" s="31"/>
      <c r="B29" s="135"/>
      <c r="C29" s="136"/>
      <c r="D29" s="33"/>
      <c r="E29" s="137"/>
      <c r="F29" s="137"/>
      <c r="G29" s="137"/>
      <c r="H29" s="137"/>
      <c r="I29" s="138"/>
    </row>
    <row r="30" spans="1:10" x14ac:dyDescent="0.25">
      <c r="A30" s="328" t="s">
        <v>351</v>
      </c>
      <c r="B30" s="329" t="str">
        <f>'RESUMO SD '!B19</f>
        <v>RUA PADRE MARCOS - ZONA URBANA CB</v>
      </c>
      <c r="C30" s="330">
        <f>D30/$D$45</f>
        <v>3.3111670020392128E-2</v>
      </c>
      <c r="D30" s="327">
        <f>'ORÇAMENTO SD'!H147</f>
        <v>49095.64</v>
      </c>
      <c r="E30" s="132"/>
      <c r="F30" s="132"/>
      <c r="G30" s="132"/>
      <c r="H30" s="132">
        <f>D30*H31</f>
        <v>24547.82</v>
      </c>
      <c r="I30" s="132">
        <f>D30*I31</f>
        <v>24547.82</v>
      </c>
    </row>
    <row r="31" spans="1:10" x14ac:dyDescent="0.25">
      <c r="A31" s="328"/>
      <c r="B31" s="329"/>
      <c r="C31" s="330"/>
      <c r="D31" s="327"/>
      <c r="E31" s="134"/>
      <c r="F31" s="134"/>
      <c r="G31" s="134"/>
      <c r="H31" s="134">
        <v>0.5</v>
      </c>
      <c r="I31" s="134">
        <v>0.5</v>
      </c>
    </row>
    <row r="32" spans="1:10" x14ac:dyDescent="0.25">
      <c r="A32" s="234"/>
      <c r="B32" s="235"/>
      <c r="C32" s="235"/>
      <c r="D32" s="235"/>
      <c r="E32" s="235"/>
      <c r="F32" s="235"/>
      <c r="G32" s="235"/>
      <c r="H32" s="235"/>
      <c r="I32" s="236"/>
    </row>
    <row r="33" spans="1:9" x14ac:dyDescent="0.25">
      <c r="A33" s="328" t="s">
        <v>352</v>
      </c>
      <c r="B33" s="329" t="str">
        <f>'RESUMO SD '!B20</f>
        <v>RUA SILVINO ALVES DE MENESES - ZONA URBANA CB</v>
      </c>
      <c r="C33" s="330">
        <f>D33/$D$45</f>
        <v>0.15544617992280721</v>
      </c>
      <c r="D33" s="327">
        <f>'ORÇAMENTO SD'!H170</f>
        <v>230484.59</v>
      </c>
      <c r="E33" s="132"/>
      <c r="F33" s="132"/>
      <c r="G33" s="132"/>
      <c r="H33" s="132">
        <f>D33*H34</f>
        <v>230484.59</v>
      </c>
      <c r="I33" s="132"/>
    </row>
    <row r="34" spans="1:9" x14ac:dyDescent="0.25">
      <c r="A34" s="328"/>
      <c r="B34" s="329"/>
      <c r="C34" s="330"/>
      <c r="D34" s="327"/>
      <c r="E34" s="134"/>
      <c r="F34" s="134"/>
      <c r="G34" s="134"/>
      <c r="H34" s="134">
        <v>1</v>
      </c>
      <c r="I34" s="134"/>
    </row>
    <row r="35" spans="1:9" x14ac:dyDescent="0.25">
      <c r="A35" s="31"/>
      <c r="B35" s="135"/>
      <c r="C35" s="136"/>
      <c r="D35" s="33"/>
      <c r="E35" s="134"/>
      <c r="F35" s="134"/>
      <c r="G35" s="134"/>
      <c r="H35" s="134"/>
      <c r="I35" s="134"/>
    </row>
    <row r="36" spans="1:9" x14ac:dyDescent="0.25">
      <c r="A36" s="328" t="s">
        <v>420</v>
      </c>
      <c r="B36" s="329" t="str">
        <f>'RESUMO SD '!B18</f>
        <v>RUA PROJETA 08 - POV. TABULEIRO</v>
      </c>
      <c r="C36" s="330">
        <f>D36/$D$45</f>
        <v>2.7792782390742694E-2</v>
      </c>
      <c r="D36" s="327">
        <f>'ORÇAMENTO SD'!H194</f>
        <v>41209.17</v>
      </c>
      <c r="E36" s="132"/>
      <c r="F36" s="132"/>
      <c r="G36" s="132"/>
      <c r="H36" s="132"/>
      <c r="I36" s="132">
        <f>D36*I37</f>
        <v>41209.17</v>
      </c>
    </row>
    <row r="37" spans="1:9" x14ac:dyDescent="0.25">
      <c r="A37" s="328"/>
      <c r="B37" s="329"/>
      <c r="C37" s="330"/>
      <c r="D37" s="327"/>
      <c r="E37" s="134"/>
      <c r="F37" s="134"/>
      <c r="G37" s="134"/>
      <c r="H37" s="134"/>
      <c r="I37" s="134">
        <v>1</v>
      </c>
    </row>
    <row r="38" spans="1:9" x14ac:dyDescent="0.25">
      <c r="A38" s="31"/>
      <c r="B38" s="135"/>
      <c r="C38" s="136"/>
      <c r="D38" s="33"/>
      <c r="E38" s="137"/>
      <c r="F38" s="137"/>
      <c r="G38" s="137"/>
      <c r="H38" s="137"/>
      <c r="I38" s="138"/>
    </row>
    <row r="39" spans="1:9" x14ac:dyDescent="0.25">
      <c r="A39" s="328" t="s">
        <v>421</v>
      </c>
      <c r="B39" s="329" t="str">
        <f>'RESUMO SD '!B19</f>
        <v>RUA PADRE MARCOS - ZONA URBANA CB</v>
      </c>
      <c r="C39" s="330">
        <f>D39/$D$45</f>
        <v>0.19267840681899295</v>
      </c>
      <c r="D39" s="327">
        <f>'ORÇAMENTO SD'!H217</f>
        <v>285689.89999999997</v>
      </c>
      <c r="E39" s="132"/>
      <c r="F39" s="132"/>
      <c r="G39" s="132"/>
      <c r="H39" s="132">
        <f>D39*H40</f>
        <v>142844.94999999998</v>
      </c>
      <c r="I39" s="132">
        <f>D39*I40</f>
        <v>142844.94999999998</v>
      </c>
    </row>
    <row r="40" spans="1:9" x14ac:dyDescent="0.25">
      <c r="A40" s="328"/>
      <c r="B40" s="329"/>
      <c r="C40" s="330"/>
      <c r="D40" s="327"/>
      <c r="E40" s="134"/>
      <c r="F40" s="134"/>
      <c r="G40" s="134"/>
      <c r="H40" s="134">
        <v>0.5</v>
      </c>
      <c r="I40" s="134">
        <v>0.5</v>
      </c>
    </row>
    <row r="41" spans="1:9" x14ac:dyDescent="0.25">
      <c r="A41" s="234"/>
      <c r="B41" s="235"/>
      <c r="C41" s="235"/>
      <c r="D41" s="235"/>
      <c r="E41" s="235"/>
      <c r="F41" s="235"/>
      <c r="G41" s="235"/>
      <c r="H41" s="235"/>
      <c r="I41" s="236"/>
    </row>
    <row r="42" spans="1:9" x14ac:dyDescent="0.25">
      <c r="A42" s="328" t="s">
        <v>422</v>
      </c>
      <c r="B42" s="329" t="str">
        <f>'RESUMO SD '!B20</f>
        <v>RUA SILVINO ALVES DE MENESES - ZONA URBANA CB</v>
      </c>
      <c r="C42" s="330">
        <f>D42/$D$45</f>
        <v>0.11482919470392841</v>
      </c>
      <c r="D42" s="327">
        <f>'ORÇAMENTO SD'!H240</f>
        <v>170260.6</v>
      </c>
      <c r="E42" s="132"/>
      <c r="F42" s="132"/>
      <c r="G42" s="132"/>
      <c r="H42" s="132"/>
      <c r="I42" s="132">
        <f>D42*I43</f>
        <v>170260.6</v>
      </c>
    </row>
    <row r="43" spans="1:9" x14ac:dyDescent="0.25">
      <c r="A43" s="328"/>
      <c r="B43" s="329"/>
      <c r="C43" s="330"/>
      <c r="D43" s="327"/>
      <c r="E43" s="134"/>
      <c r="F43" s="134"/>
      <c r="G43" s="134"/>
      <c r="H43" s="134"/>
      <c r="I43" s="134">
        <v>1</v>
      </c>
    </row>
    <row r="44" spans="1:9" x14ac:dyDescent="0.25">
      <c r="A44" s="234"/>
      <c r="B44" s="235"/>
      <c r="C44" s="235"/>
      <c r="D44" s="235"/>
      <c r="E44" s="235"/>
      <c r="F44" s="235"/>
      <c r="G44" s="235"/>
      <c r="H44" s="235"/>
      <c r="I44" s="236"/>
    </row>
    <row r="45" spans="1:9" x14ac:dyDescent="0.25">
      <c r="A45" s="347" t="s">
        <v>188</v>
      </c>
      <c r="B45" s="348"/>
      <c r="C45" s="353"/>
      <c r="D45" s="351">
        <f>SUM(D42,D39,D36,D33,D30,D27,D24,D21,D18,D15,D11,D9,D7)</f>
        <v>1482729.2</v>
      </c>
      <c r="E45" s="248">
        <f>SUM(E36,E24,E21,E18,E15,E9,E7,E11,E39,E42,E27,E30,E33)</f>
        <v>143544.163</v>
      </c>
      <c r="F45" s="248">
        <f>SUM(F36,F24,F21,F18,F15,F9,F7,F11,F39,F42,F27,F30,F33)</f>
        <v>152609.217</v>
      </c>
      <c r="G45" s="248">
        <f>SUM(G36,G24,G21,G18,G15,G9,G7,G11,G39,G42,G27,G30,G33)</f>
        <v>334364.21999999997</v>
      </c>
      <c r="H45" s="248">
        <f>SUM(H36,H24,H21,H18,H15,H9,H7,H11,H39,H42,H27,H30,H33)</f>
        <v>404904.76</v>
      </c>
      <c r="I45" s="248">
        <f>SUM(I36,I24,I21,I18,I15,I9,I7,I11,I39,I42,I27,I30,I33)</f>
        <v>447306.84</v>
      </c>
    </row>
    <row r="46" spans="1:9" x14ac:dyDescent="0.25">
      <c r="A46" s="349"/>
      <c r="B46" s="350"/>
      <c r="C46" s="354"/>
      <c r="D46" s="352"/>
      <c r="E46" s="248">
        <f>E45</f>
        <v>143544.163</v>
      </c>
      <c r="F46" s="248">
        <f>E46+F45</f>
        <v>296153.38</v>
      </c>
      <c r="G46" s="248">
        <f>F46+G45</f>
        <v>630517.6</v>
      </c>
      <c r="H46" s="248">
        <f>G46+H45</f>
        <v>1035422.36</v>
      </c>
      <c r="I46" s="248">
        <f>H46+I45</f>
        <v>1482729.2</v>
      </c>
    </row>
    <row r="47" spans="1:9" x14ac:dyDescent="0.25">
      <c r="A47" s="347" t="s">
        <v>189</v>
      </c>
      <c r="B47" s="348"/>
      <c r="C47" s="354"/>
      <c r="D47" s="356">
        <f t="shared" ref="D47:I47" si="1">D45/$D$45</f>
        <v>1</v>
      </c>
      <c r="E47" s="249">
        <f t="shared" si="1"/>
        <v>9.6810775022168588E-2</v>
      </c>
      <c r="F47" s="249">
        <f t="shared" si="1"/>
        <v>0.10292453740035605</v>
      </c>
      <c r="G47" s="249">
        <f t="shared" si="1"/>
        <v>0.22550592515477538</v>
      </c>
      <c r="H47" s="249">
        <f t="shared" si="1"/>
        <v>0.27308072168538938</v>
      </c>
      <c r="I47" s="249">
        <f t="shared" si="1"/>
        <v>0.30167804073731064</v>
      </c>
    </row>
    <row r="48" spans="1:9" x14ac:dyDescent="0.25">
      <c r="A48" s="349"/>
      <c r="B48" s="350"/>
      <c r="C48" s="355"/>
      <c r="D48" s="357"/>
      <c r="E48" s="249">
        <f>E46/$D$45</f>
        <v>9.6810775022168588E-2</v>
      </c>
      <c r="F48" s="249">
        <f>F46/$D$45</f>
        <v>0.19973531242252462</v>
      </c>
      <c r="G48" s="249">
        <f>G46/$D$45</f>
        <v>0.42524123757730004</v>
      </c>
      <c r="H48" s="249">
        <f>H46/$D$45</f>
        <v>0.69832195926268936</v>
      </c>
      <c r="I48" s="249">
        <f>I46/$D$45</f>
        <v>1</v>
      </c>
    </row>
  </sheetData>
  <mergeCells count="67">
    <mergeCell ref="A33:A34"/>
    <mergeCell ref="B33:B34"/>
    <mergeCell ref="C33:C34"/>
    <mergeCell ref="D33:D34"/>
    <mergeCell ref="A47:B48"/>
    <mergeCell ref="D45:D46"/>
    <mergeCell ref="C45:C48"/>
    <mergeCell ref="D47:D48"/>
    <mergeCell ref="A45:B46"/>
    <mergeCell ref="A39:A40"/>
    <mergeCell ref="B39:B40"/>
    <mergeCell ref="C39:C40"/>
    <mergeCell ref="D39:D40"/>
    <mergeCell ref="A42:A43"/>
    <mergeCell ref="B42:B43"/>
    <mergeCell ref="C42:C43"/>
    <mergeCell ref="B6:I6"/>
    <mergeCell ref="A7:A8"/>
    <mergeCell ref="B7:B8"/>
    <mergeCell ref="C7:C8"/>
    <mergeCell ref="D7:D8"/>
    <mergeCell ref="A1:I1"/>
    <mergeCell ref="A2:I2"/>
    <mergeCell ref="A3:I3"/>
    <mergeCell ref="A4:A5"/>
    <mergeCell ref="B4:B5"/>
    <mergeCell ref="C4:C5"/>
    <mergeCell ref="D4:D5"/>
    <mergeCell ref="E4:I4"/>
    <mergeCell ref="D9:D10"/>
    <mergeCell ref="D18:D19"/>
    <mergeCell ref="A11:A12"/>
    <mergeCell ref="B11:B12"/>
    <mergeCell ref="C11:C12"/>
    <mergeCell ref="B18:B19"/>
    <mergeCell ref="C18:C19"/>
    <mergeCell ref="A9:A10"/>
    <mergeCell ref="B9:B10"/>
    <mergeCell ref="C9:C10"/>
    <mergeCell ref="D11:D12"/>
    <mergeCell ref="A18:A19"/>
    <mergeCell ref="B14:I14"/>
    <mergeCell ref="A15:A16"/>
    <mergeCell ref="B15:B16"/>
    <mergeCell ref="C15:C16"/>
    <mergeCell ref="D30:D31"/>
    <mergeCell ref="D15:D16"/>
    <mergeCell ref="A21:A22"/>
    <mergeCell ref="B21:B22"/>
    <mergeCell ref="C21:C22"/>
    <mergeCell ref="D21:D22"/>
    <mergeCell ref="D42:D43"/>
    <mergeCell ref="D24:D25"/>
    <mergeCell ref="A36:A37"/>
    <mergeCell ref="B36:B37"/>
    <mergeCell ref="C36:C37"/>
    <mergeCell ref="D36:D37"/>
    <mergeCell ref="A24:A25"/>
    <mergeCell ref="B24:B25"/>
    <mergeCell ref="C24:C25"/>
    <mergeCell ref="A27:A28"/>
    <mergeCell ref="B27:B28"/>
    <mergeCell ref="C27:C28"/>
    <mergeCell ref="D27:D28"/>
    <mergeCell ref="A30:A31"/>
    <mergeCell ref="B30:B31"/>
    <mergeCell ref="C30:C31"/>
  </mergeCells>
  <conditionalFormatting sqref="E17:I17">
    <cfRule type="expression" dxfId="53" priority="2" stopIfTrue="1">
      <formula>LEN(TRIM(E17))&gt;0</formula>
    </cfRule>
  </conditionalFormatting>
  <conditionalFormatting sqref="E32:I32">
    <cfRule type="expression" dxfId="52" priority="1" stopIfTrue="1">
      <formula>LEN(TRIM(E32))&gt;0</formula>
    </cfRule>
  </conditionalFormatting>
  <conditionalFormatting sqref="E41:I41">
    <cfRule type="expression" dxfId="51" priority="3" stopIfTrue="1">
      <formula>LEN(TRIM(E41))&gt;0</formula>
    </cfRule>
  </conditionalFormatting>
  <conditionalFormatting sqref="E44:I44">
    <cfRule type="expression" dxfId="50" priority="31" stopIfTrue="1">
      <formula>LEN(TRIM(E44))&gt;0</formula>
    </cfRule>
  </conditionalFormatting>
  <pageMargins left="0.51181102362204722" right="0.51181102362204722" top="1.7716535433070868" bottom="1.1811023622047245" header="0.51181102362204722" footer="0.51181102362204722"/>
  <pageSetup paperSize="9" scale="74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242"/>
  <sheetViews>
    <sheetView workbookViewId="0">
      <selection activeCell="G16" sqref="G16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06" t="s">
        <v>163</v>
      </c>
      <c r="B1" s="306"/>
      <c r="C1" s="306"/>
      <c r="D1" s="306"/>
      <c r="E1" s="306"/>
      <c r="F1" s="306"/>
      <c r="G1" s="306"/>
      <c r="H1" s="306"/>
    </row>
    <row r="2" spans="1:8" ht="15" customHeight="1" x14ac:dyDescent="0.25">
      <c r="A2" s="306"/>
      <c r="B2" s="306"/>
      <c r="C2" s="306"/>
      <c r="D2" s="306"/>
      <c r="E2" s="306"/>
      <c r="F2" s="306"/>
      <c r="G2" s="306"/>
      <c r="H2" s="306"/>
    </row>
    <row r="3" spans="1:8" ht="23.25" customHeight="1" x14ac:dyDescent="0.25">
      <c r="A3" s="337" t="str">
        <f>'RESUMO SD '!A2:B2</f>
        <v xml:space="preserve">OBJETO: PAVIMENTAÇÃO EM PARALELEPÍPEDO DE VIAS EM CANTO DO BURITI </v>
      </c>
      <c r="B3" s="338"/>
      <c r="C3" s="338"/>
      <c r="D3" s="338"/>
      <c r="E3" s="338"/>
      <c r="F3" s="363" t="s">
        <v>429</v>
      </c>
      <c r="G3" s="363" t="str">
        <f>'RESUMO SD '!E2</f>
        <v>SEM DESONERAÇÃO
BDI: 21,96%</v>
      </c>
      <c r="H3" s="365" t="str">
        <f>'RESUMO SD '!F2</f>
        <v>HORISTA: 113,33%
MENSALISTA: 71,12%</v>
      </c>
    </row>
    <row r="4" spans="1:8" ht="15" customHeight="1" x14ac:dyDescent="0.25">
      <c r="A4" s="168" t="str">
        <f>'RESUMO SD '!A3:D3</f>
        <v xml:space="preserve">LOCAL: ZONA URBANA E RURAL </v>
      </c>
      <c r="B4" s="117"/>
      <c r="C4" s="117"/>
      <c r="D4" s="367"/>
      <c r="E4" s="367"/>
      <c r="F4" s="364"/>
      <c r="G4" s="364"/>
      <c r="H4" s="366"/>
    </row>
    <row r="5" spans="1:8" x14ac:dyDescent="0.25">
      <c r="A5" s="130"/>
      <c r="B5" s="117"/>
      <c r="C5" s="117"/>
      <c r="D5" s="181"/>
      <c r="E5" s="181"/>
      <c r="F5" s="179"/>
      <c r="G5" s="179"/>
      <c r="H5" s="180"/>
    </row>
    <row r="6" spans="1:8" x14ac:dyDescent="0.25">
      <c r="A6" s="240" t="s">
        <v>164</v>
      </c>
      <c r="B6" s="241" t="str">
        <f>'RESUMO SD '!B11</f>
        <v>RUA PROJETA 01 - POV. TABULEIRO</v>
      </c>
      <c r="C6" s="242"/>
      <c r="D6" s="239" t="s">
        <v>165</v>
      </c>
      <c r="E6" s="243">
        <v>6</v>
      </c>
      <c r="F6" s="244"/>
      <c r="G6" s="244"/>
      <c r="H6" s="238"/>
    </row>
    <row r="7" spans="1:8" x14ac:dyDescent="0.25">
      <c r="A7" s="131" t="s">
        <v>166</v>
      </c>
      <c r="B7" s="129">
        <f>E7*E6</f>
        <v>1710</v>
      </c>
      <c r="C7" s="119"/>
      <c r="D7" s="120" t="s">
        <v>167</v>
      </c>
      <c r="E7" s="121">
        <v>285</v>
      </c>
      <c r="F7" s="122"/>
      <c r="G7" s="122"/>
      <c r="H7" s="187"/>
    </row>
    <row r="8" spans="1:8" x14ac:dyDescent="0.25">
      <c r="A8" s="318" t="s">
        <v>25</v>
      </c>
      <c r="B8" s="318" t="s">
        <v>92</v>
      </c>
      <c r="C8" s="318" t="s">
        <v>26</v>
      </c>
      <c r="D8" s="318" t="s">
        <v>27</v>
      </c>
      <c r="E8" s="320" t="s">
        <v>28</v>
      </c>
      <c r="F8" s="360" t="s">
        <v>168</v>
      </c>
      <c r="G8" s="361"/>
      <c r="H8" s="362"/>
    </row>
    <row r="9" spans="1:8" x14ac:dyDescent="0.25">
      <c r="A9" s="319"/>
      <c r="B9" s="319"/>
      <c r="C9" s="319"/>
      <c r="D9" s="319"/>
      <c r="E9" s="321"/>
      <c r="F9" s="123" t="s">
        <v>169</v>
      </c>
      <c r="G9" s="123" t="s">
        <v>170</v>
      </c>
      <c r="H9" s="178" t="s">
        <v>171</v>
      </c>
    </row>
    <row r="10" spans="1:8" x14ac:dyDescent="0.25">
      <c r="A10" s="28" t="s">
        <v>30</v>
      </c>
      <c r="B10" s="323" t="s">
        <v>332</v>
      </c>
      <c r="C10" s="324"/>
      <c r="D10" s="324"/>
      <c r="E10" s="324"/>
      <c r="F10" s="324"/>
      <c r="G10" s="371"/>
      <c r="H10" s="124">
        <f>SUM(H11:H13)</f>
        <v>99945.16</v>
      </c>
    </row>
    <row r="11" spans="1:8" x14ac:dyDescent="0.25">
      <c r="A11" s="29" t="s">
        <v>32</v>
      </c>
      <c r="B11" s="111" t="s">
        <v>254</v>
      </c>
      <c r="C11" s="125" t="s">
        <v>38</v>
      </c>
      <c r="D11" s="111" t="s">
        <v>15</v>
      </c>
      <c r="E11" s="126">
        <f>'Memoria de Calculo '!C12</f>
        <v>6</v>
      </c>
      <c r="F11" s="126">
        <f>'COMPOSIÇÕES UNITÁRIAS SD'!G7</f>
        <v>463.44</v>
      </c>
      <c r="G11" s="128">
        <f t="shared" ref="G11:G13" si="0">ROUND(F11*1.2196,2)</f>
        <v>565.21</v>
      </c>
      <c r="H11" s="128">
        <f>ROUND(E11*G11,2)</f>
        <v>3391.26</v>
      </c>
    </row>
    <row r="12" spans="1:8" x14ac:dyDescent="0.25">
      <c r="A12" s="29" t="s">
        <v>172</v>
      </c>
      <c r="B12" s="111" t="s">
        <v>255</v>
      </c>
      <c r="C12" s="125" t="s">
        <v>39</v>
      </c>
      <c r="D12" s="111" t="s">
        <v>40</v>
      </c>
      <c r="E12" s="126">
        <f>'Memoria de Calculo '!C16</f>
        <v>5</v>
      </c>
      <c r="F12" s="126">
        <f>'COMPOSIÇÕES UNITÁRIAS SD'!G17</f>
        <v>5762.05</v>
      </c>
      <c r="G12" s="128">
        <f t="shared" si="0"/>
        <v>7027.4</v>
      </c>
      <c r="H12" s="128">
        <f>ROUND(E12*G12,2)</f>
        <v>35137</v>
      </c>
    </row>
    <row r="13" spans="1:8" x14ac:dyDescent="0.25">
      <c r="A13" s="29" t="s">
        <v>333</v>
      </c>
      <c r="B13" s="111" t="s">
        <v>334</v>
      </c>
      <c r="C13" s="125" t="s">
        <v>289</v>
      </c>
      <c r="D13" s="111" t="s">
        <v>15</v>
      </c>
      <c r="E13" s="126">
        <f>'Memoria de Calculo '!C20</f>
        <v>11610</v>
      </c>
      <c r="F13" s="126">
        <f>'COMPOSIÇÕES UNITÁRIAS SD'!G22</f>
        <v>4.34</v>
      </c>
      <c r="G13" s="128">
        <f t="shared" si="0"/>
        <v>5.29</v>
      </c>
      <c r="H13" s="128">
        <f>ROUND(E13*G13,2)</f>
        <v>61416.9</v>
      </c>
    </row>
    <row r="14" spans="1:8" x14ac:dyDescent="0.25">
      <c r="A14" s="368"/>
      <c r="B14" s="369"/>
      <c r="C14" s="369"/>
      <c r="D14" s="369"/>
      <c r="E14" s="369"/>
      <c r="F14" s="369"/>
      <c r="G14" s="369"/>
      <c r="H14" s="370"/>
    </row>
    <row r="15" spans="1:8" x14ac:dyDescent="0.25">
      <c r="A15" s="28" t="s">
        <v>33</v>
      </c>
      <c r="B15" s="359" t="s">
        <v>173</v>
      </c>
      <c r="C15" s="359"/>
      <c r="D15" s="359"/>
      <c r="E15" s="359"/>
      <c r="F15" s="359"/>
      <c r="G15" s="359"/>
      <c r="H15" s="124">
        <f>H16</f>
        <v>1231.2</v>
      </c>
    </row>
    <row r="16" spans="1:8" x14ac:dyDescent="0.25">
      <c r="A16" s="29" t="s">
        <v>35</v>
      </c>
      <c r="B16" s="111">
        <v>100575</v>
      </c>
      <c r="C16" s="127" t="s">
        <v>174</v>
      </c>
      <c r="D16" s="30" t="s">
        <v>15</v>
      </c>
      <c r="E16" s="126">
        <f>'Memoria de Calculo '!C46</f>
        <v>1710</v>
      </c>
      <c r="F16" s="126">
        <f>'COMPOSIÇÕES UNITÁRIAS SD'!$G$27</f>
        <v>0.59</v>
      </c>
      <c r="G16" s="128">
        <f>ROUND(F16*1.2196,2)</f>
        <v>0.72</v>
      </c>
      <c r="H16" s="128">
        <f>ROUND(E16*G16,2)</f>
        <v>1231.2</v>
      </c>
    </row>
    <row r="17" spans="1:8" x14ac:dyDescent="0.25">
      <c r="A17" s="328"/>
      <c r="B17" s="328"/>
      <c r="C17" s="328"/>
      <c r="D17" s="328"/>
      <c r="E17" s="328"/>
      <c r="F17" s="328"/>
      <c r="G17" s="328"/>
      <c r="H17" s="328"/>
    </row>
    <row r="18" spans="1:8" x14ac:dyDescent="0.25">
      <c r="A18" s="28" t="s">
        <v>175</v>
      </c>
      <c r="B18" s="359" t="s">
        <v>176</v>
      </c>
      <c r="C18" s="359"/>
      <c r="D18" s="359"/>
      <c r="E18" s="359"/>
      <c r="F18" s="359"/>
      <c r="G18" s="359"/>
      <c r="H18" s="124">
        <f>SUM(H19:H20)</f>
        <v>150206.39999999999</v>
      </c>
    </row>
    <row r="19" spans="1:8" ht="22.5" x14ac:dyDescent="0.25">
      <c r="A19" s="29" t="s">
        <v>177</v>
      </c>
      <c r="B19" s="111" t="s">
        <v>256</v>
      </c>
      <c r="C19" s="127" t="s">
        <v>257</v>
      </c>
      <c r="D19" s="30" t="s">
        <v>15</v>
      </c>
      <c r="E19" s="126">
        <f>'Memoria de Calculo '!C52</f>
        <v>1710</v>
      </c>
      <c r="F19" s="126">
        <f>'COMPOSIÇÕES UNITÁRIAS SD'!$G$34</f>
        <v>70.22</v>
      </c>
      <c r="G19" s="128">
        <f>ROUND(F19*1.2196,2)</f>
        <v>85.64</v>
      </c>
      <c r="H19" s="128">
        <f>ROUND(E19*G19,2)</f>
        <v>146444.4</v>
      </c>
    </row>
    <row r="20" spans="1:8" x14ac:dyDescent="0.25">
      <c r="A20" s="29" t="s">
        <v>323</v>
      </c>
      <c r="B20" s="111" t="s">
        <v>261</v>
      </c>
      <c r="C20" s="127" t="s">
        <v>341</v>
      </c>
      <c r="D20" s="30" t="s">
        <v>15</v>
      </c>
      <c r="E20" s="126">
        <f>'Memoria de Calculo '!C57</f>
        <v>1710</v>
      </c>
      <c r="F20" s="126">
        <f>'COMPOSIÇÕES UNITÁRIAS SD'!$G$42</f>
        <v>1.8</v>
      </c>
      <c r="G20" s="128">
        <f>ROUND(F20*1.2196,2)</f>
        <v>2.2000000000000002</v>
      </c>
      <c r="H20" s="128">
        <f>ROUND(E20*G20,2)</f>
        <v>3762</v>
      </c>
    </row>
    <row r="21" spans="1:8" x14ac:dyDescent="0.25">
      <c r="A21" s="328"/>
      <c r="B21" s="328"/>
      <c r="C21" s="328"/>
      <c r="D21" s="328"/>
      <c r="E21" s="328"/>
      <c r="F21" s="328"/>
      <c r="G21" s="328"/>
      <c r="H21" s="328"/>
    </row>
    <row r="22" spans="1:8" x14ac:dyDescent="0.25">
      <c r="A22" s="28" t="s">
        <v>178</v>
      </c>
      <c r="B22" s="359" t="s">
        <v>179</v>
      </c>
      <c r="C22" s="359"/>
      <c r="D22" s="359"/>
      <c r="E22" s="359"/>
      <c r="F22" s="359"/>
      <c r="G22" s="359"/>
      <c r="H22" s="124">
        <f>SUM(H23:H24)</f>
        <v>29509.52</v>
      </c>
    </row>
    <row r="23" spans="1:8" ht="33.75" x14ac:dyDescent="0.25">
      <c r="A23" s="29" t="s">
        <v>180</v>
      </c>
      <c r="B23" s="111">
        <v>94273</v>
      </c>
      <c r="C23" s="127" t="s">
        <v>181</v>
      </c>
      <c r="D23" s="30" t="s">
        <v>182</v>
      </c>
      <c r="E23" s="126">
        <f>'Memoria de Calculo '!C64</f>
        <v>582</v>
      </c>
      <c r="F23" s="126">
        <f>'COMPOSIÇÕES UNITÁRIAS SD'!$G$47</f>
        <v>41.5</v>
      </c>
      <c r="G23" s="128">
        <f>ROUND(F23*1.2196,2)</f>
        <v>50.61</v>
      </c>
      <c r="H23" s="128">
        <f>ROUND(E23*G23,2)</f>
        <v>29455.02</v>
      </c>
    </row>
    <row r="24" spans="1:8" ht="22.5" x14ac:dyDescent="0.25">
      <c r="A24" s="29" t="s">
        <v>183</v>
      </c>
      <c r="B24" s="111" t="s">
        <v>273</v>
      </c>
      <c r="C24" s="127" t="s">
        <v>262</v>
      </c>
      <c r="D24" s="30" t="s">
        <v>182</v>
      </c>
      <c r="E24" s="126">
        <f>'Memoria de Calculo '!C68</f>
        <v>2</v>
      </c>
      <c r="F24" s="126">
        <f>'COMPOSIÇÕES UNITÁRIAS SD'!$G$55</f>
        <v>22.34</v>
      </c>
      <c r="G24" s="128">
        <f>ROUND(F24*1.2196,2)</f>
        <v>27.25</v>
      </c>
      <c r="H24" s="128">
        <f>ROUND(E24*G24,2)</f>
        <v>54.5</v>
      </c>
    </row>
    <row r="25" spans="1:8" x14ac:dyDescent="0.25">
      <c r="A25" s="328"/>
      <c r="B25" s="328"/>
      <c r="C25" s="328"/>
      <c r="D25" s="328"/>
      <c r="E25" s="328"/>
      <c r="F25" s="328"/>
      <c r="G25" s="328"/>
      <c r="H25" s="328"/>
    </row>
    <row r="26" spans="1:8" x14ac:dyDescent="0.25">
      <c r="A26" s="28" t="s">
        <v>229</v>
      </c>
      <c r="B26" s="359" t="s">
        <v>227</v>
      </c>
      <c r="C26" s="359"/>
      <c r="D26" s="359"/>
      <c r="E26" s="359"/>
      <c r="F26" s="359"/>
      <c r="G26" s="359"/>
      <c r="H26" s="124">
        <f>SUM(H27:H27)</f>
        <v>8779.64</v>
      </c>
    </row>
    <row r="27" spans="1:8" ht="33.75" x14ac:dyDescent="0.25">
      <c r="A27" s="29" t="s">
        <v>230</v>
      </c>
      <c r="B27" s="111" t="s">
        <v>367</v>
      </c>
      <c r="C27" s="125" t="s">
        <v>373</v>
      </c>
      <c r="D27" s="30" t="s">
        <v>228</v>
      </c>
      <c r="E27" s="126">
        <f>'Memoria de Calculo '!C78</f>
        <v>4479.41</v>
      </c>
      <c r="F27" s="126">
        <f>'COMPOSIÇÕES UNITÁRIAS SD'!$G$64</f>
        <v>1.61</v>
      </c>
      <c r="G27" s="128">
        <f>ROUND(F27*1.2196,2)</f>
        <v>1.96</v>
      </c>
      <c r="H27" s="128">
        <f>ROUND(E27*G27,2)</f>
        <v>8779.64</v>
      </c>
    </row>
    <row r="28" spans="1:8" x14ac:dyDescent="0.25">
      <c r="A28" s="328"/>
      <c r="B28" s="328"/>
      <c r="C28" s="328"/>
      <c r="D28" s="328"/>
      <c r="E28" s="328"/>
      <c r="F28" s="328"/>
      <c r="G28" s="328"/>
      <c r="H28" s="328"/>
    </row>
    <row r="29" spans="1:8" x14ac:dyDescent="0.25">
      <c r="A29" s="28" t="s">
        <v>258</v>
      </c>
      <c r="B29" s="359" t="s">
        <v>259</v>
      </c>
      <c r="C29" s="359"/>
      <c r="D29" s="359"/>
      <c r="E29" s="359"/>
      <c r="F29" s="359"/>
      <c r="G29" s="359"/>
      <c r="H29" s="124">
        <f>SUM(H30:H30)</f>
        <v>452.53</v>
      </c>
    </row>
    <row r="30" spans="1:8" ht="22.5" x14ac:dyDescent="0.25">
      <c r="A30" s="29" t="s">
        <v>260</v>
      </c>
      <c r="B30" s="111" t="s">
        <v>340</v>
      </c>
      <c r="C30" s="127" t="s">
        <v>331</v>
      </c>
      <c r="D30" s="30" t="s">
        <v>275</v>
      </c>
      <c r="E30" s="126">
        <f>'Memoria de Calculo '!C84</f>
        <v>1</v>
      </c>
      <c r="F30" s="126">
        <f>'COMPOSIÇÕES UNITÁRIAS SD'!$G$69</f>
        <v>371.05</v>
      </c>
      <c r="G30" s="128">
        <f>ROUND(F30*1.2196,2)</f>
        <v>452.53</v>
      </c>
      <c r="H30" s="128">
        <f>ROUND(E30*G30,2)</f>
        <v>452.53</v>
      </c>
    </row>
    <row r="31" spans="1:8" x14ac:dyDescent="0.25">
      <c r="A31" s="328"/>
      <c r="B31" s="328"/>
      <c r="C31" s="328"/>
      <c r="D31" s="328"/>
      <c r="E31" s="328"/>
      <c r="F31" s="328"/>
      <c r="G31" s="328"/>
      <c r="H31" s="328"/>
    </row>
    <row r="32" spans="1:8" x14ac:dyDescent="0.25">
      <c r="A32" s="358" t="s">
        <v>226</v>
      </c>
      <c r="B32" s="358"/>
      <c r="C32" s="358"/>
      <c r="D32" s="358"/>
      <c r="E32" s="358"/>
      <c r="F32" s="358"/>
      <c r="G32" s="358"/>
      <c r="H32" s="186">
        <f>SUM(H29,H26,H22,H18,H15)</f>
        <v>190179.29</v>
      </c>
    </row>
    <row r="34" spans="1:8" x14ac:dyDescent="0.25">
      <c r="A34" s="240" t="s">
        <v>164</v>
      </c>
      <c r="B34" s="241" t="str">
        <f>'RESUMO SD '!B12</f>
        <v>RUA PROJETA 02 - POV. TABULEIRO</v>
      </c>
      <c r="C34" s="242"/>
      <c r="D34" s="239" t="s">
        <v>165</v>
      </c>
      <c r="E34" s="243">
        <v>6</v>
      </c>
      <c r="F34" s="244"/>
      <c r="G34" s="244"/>
      <c r="H34" s="238"/>
    </row>
    <row r="35" spans="1:8" x14ac:dyDescent="0.25">
      <c r="A35" s="131" t="s">
        <v>166</v>
      </c>
      <c r="B35" s="129">
        <f>E35*E34</f>
        <v>732</v>
      </c>
      <c r="C35" s="119"/>
      <c r="D35" s="120" t="s">
        <v>167</v>
      </c>
      <c r="E35" s="121">
        <f>'GERAL '!B11</f>
        <v>122</v>
      </c>
      <c r="F35" s="122"/>
      <c r="G35" s="122"/>
      <c r="H35" s="187"/>
    </row>
    <row r="36" spans="1:8" x14ac:dyDescent="0.25">
      <c r="A36" s="318" t="s">
        <v>25</v>
      </c>
      <c r="B36" s="318" t="s">
        <v>92</v>
      </c>
      <c r="C36" s="318" t="s">
        <v>26</v>
      </c>
      <c r="D36" s="318" t="s">
        <v>27</v>
      </c>
      <c r="E36" s="320" t="s">
        <v>28</v>
      </c>
      <c r="F36" s="360" t="s">
        <v>168</v>
      </c>
      <c r="G36" s="361"/>
      <c r="H36" s="362"/>
    </row>
    <row r="37" spans="1:8" x14ac:dyDescent="0.25">
      <c r="A37" s="319"/>
      <c r="B37" s="319"/>
      <c r="C37" s="319"/>
      <c r="D37" s="319"/>
      <c r="E37" s="321"/>
      <c r="F37" s="123" t="s">
        <v>169</v>
      </c>
      <c r="G37" s="123" t="s">
        <v>170</v>
      </c>
      <c r="H37" s="178" t="s">
        <v>171</v>
      </c>
    </row>
    <row r="38" spans="1:8" x14ac:dyDescent="0.25">
      <c r="A38" s="28" t="s">
        <v>33</v>
      </c>
      <c r="B38" s="359" t="s">
        <v>173</v>
      </c>
      <c r="C38" s="359"/>
      <c r="D38" s="359"/>
      <c r="E38" s="359"/>
      <c r="F38" s="359"/>
      <c r="G38" s="359"/>
      <c r="H38" s="124">
        <f>H39</f>
        <v>527.04</v>
      </c>
    </row>
    <row r="39" spans="1:8" x14ac:dyDescent="0.25">
      <c r="A39" s="29" t="s">
        <v>35</v>
      </c>
      <c r="B39" s="111">
        <v>100575</v>
      </c>
      <c r="C39" s="127" t="s">
        <v>174</v>
      </c>
      <c r="D39" s="30" t="s">
        <v>15</v>
      </c>
      <c r="E39" s="126">
        <f>'Memoria de Calculo '!C110</f>
        <v>732</v>
      </c>
      <c r="F39" s="126">
        <f>'COMPOSIÇÕES UNITÁRIAS SD'!$G$27</f>
        <v>0.59</v>
      </c>
      <c r="G39" s="128">
        <f>ROUND(F39*1.2196,2)</f>
        <v>0.72</v>
      </c>
      <c r="H39" s="128">
        <f>ROUND(E39*G39,2)</f>
        <v>527.04</v>
      </c>
    </row>
    <row r="40" spans="1:8" x14ac:dyDescent="0.25">
      <c r="A40" s="328"/>
      <c r="B40" s="328"/>
      <c r="C40" s="328"/>
      <c r="D40" s="328"/>
      <c r="E40" s="328"/>
      <c r="F40" s="328"/>
      <c r="G40" s="328"/>
      <c r="H40" s="328"/>
    </row>
    <row r="41" spans="1:8" x14ac:dyDescent="0.25">
      <c r="A41" s="28" t="s">
        <v>175</v>
      </c>
      <c r="B41" s="359" t="s">
        <v>176</v>
      </c>
      <c r="C41" s="359"/>
      <c r="D41" s="359"/>
      <c r="E41" s="359"/>
      <c r="F41" s="359"/>
      <c r="G41" s="359"/>
      <c r="H41" s="124">
        <f>SUM(H42:H43)</f>
        <v>64298.880000000005</v>
      </c>
    </row>
    <row r="42" spans="1:8" ht="22.5" x14ac:dyDescent="0.25">
      <c r="A42" s="29" t="s">
        <v>177</v>
      </c>
      <c r="B42" s="111" t="s">
        <v>256</v>
      </c>
      <c r="C42" s="127" t="s">
        <v>257</v>
      </c>
      <c r="D42" s="30" t="s">
        <v>15</v>
      </c>
      <c r="E42" s="126">
        <f>'Memoria de Calculo '!C116</f>
        <v>732</v>
      </c>
      <c r="F42" s="126">
        <f>'COMPOSIÇÕES UNITÁRIAS SD'!$G$34</f>
        <v>70.22</v>
      </c>
      <c r="G42" s="128">
        <f>ROUND(F42*1.2196,2)</f>
        <v>85.64</v>
      </c>
      <c r="H42" s="128">
        <f>ROUND(E42*G42,2)</f>
        <v>62688.480000000003</v>
      </c>
    </row>
    <row r="43" spans="1:8" x14ac:dyDescent="0.25">
      <c r="A43" s="29" t="s">
        <v>323</v>
      </c>
      <c r="B43" s="111" t="s">
        <v>261</v>
      </c>
      <c r="C43" s="127" t="s">
        <v>341</v>
      </c>
      <c r="D43" s="30" t="s">
        <v>15</v>
      </c>
      <c r="E43" s="126">
        <f>'Memoria de Calculo '!C121</f>
        <v>732</v>
      </c>
      <c r="F43" s="126">
        <f>'COMPOSIÇÕES UNITÁRIAS SD'!$G$42</f>
        <v>1.8</v>
      </c>
      <c r="G43" s="128">
        <f>ROUND(F43*1.2196,2)</f>
        <v>2.2000000000000002</v>
      </c>
      <c r="H43" s="128">
        <f>ROUND(E43*G43,2)</f>
        <v>1610.4</v>
      </c>
    </row>
    <row r="44" spans="1:8" x14ac:dyDescent="0.25">
      <c r="A44" s="328"/>
      <c r="B44" s="328"/>
      <c r="C44" s="328"/>
      <c r="D44" s="328"/>
      <c r="E44" s="328"/>
      <c r="F44" s="328"/>
      <c r="G44" s="328"/>
      <c r="H44" s="328"/>
    </row>
    <row r="45" spans="1:8" x14ac:dyDescent="0.25">
      <c r="A45" s="28" t="s">
        <v>178</v>
      </c>
      <c r="B45" s="359" t="s">
        <v>179</v>
      </c>
      <c r="C45" s="359"/>
      <c r="D45" s="359"/>
      <c r="E45" s="359"/>
      <c r="F45" s="359"/>
      <c r="G45" s="359"/>
      <c r="H45" s="124">
        <f>SUM(H46:H47)</f>
        <v>19605.16</v>
      </c>
    </row>
    <row r="46" spans="1:8" ht="33.75" x14ac:dyDescent="0.25">
      <c r="A46" s="29" t="s">
        <v>180</v>
      </c>
      <c r="B46" s="111">
        <v>94273</v>
      </c>
      <c r="C46" s="127" t="s">
        <v>181</v>
      </c>
      <c r="D46" s="30" t="s">
        <v>182</v>
      </c>
      <c r="E46" s="126">
        <f>'Memoria de Calculo '!C128</f>
        <v>256</v>
      </c>
      <c r="F46" s="126">
        <f>'COMPOSIÇÕES UNITÁRIAS SD'!$G$47</f>
        <v>41.5</v>
      </c>
      <c r="G46" s="128">
        <f>ROUND(F46*1.2196,2)</f>
        <v>50.61</v>
      </c>
      <c r="H46" s="128">
        <f>ROUND(E46*G46,2)</f>
        <v>12956.16</v>
      </c>
    </row>
    <row r="47" spans="1:8" ht="22.5" x14ac:dyDescent="0.25">
      <c r="A47" s="29" t="s">
        <v>183</v>
      </c>
      <c r="B47" s="111" t="s">
        <v>273</v>
      </c>
      <c r="C47" s="127" t="s">
        <v>262</v>
      </c>
      <c r="D47" s="30" t="s">
        <v>182</v>
      </c>
      <c r="E47" s="126">
        <f>'Memoria de Calculo '!C133</f>
        <v>244</v>
      </c>
      <c r="F47" s="126">
        <f>'COMPOSIÇÕES UNITÁRIAS SD'!$G$55</f>
        <v>22.34</v>
      </c>
      <c r="G47" s="128">
        <f>ROUND(F47*1.2196,2)</f>
        <v>27.25</v>
      </c>
      <c r="H47" s="128">
        <f>ROUND(E47*G47,2)</f>
        <v>6649</v>
      </c>
    </row>
    <row r="48" spans="1:8" x14ac:dyDescent="0.25">
      <c r="A48" s="328"/>
      <c r="B48" s="328"/>
      <c r="C48" s="328"/>
      <c r="D48" s="328"/>
      <c r="E48" s="328"/>
      <c r="F48" s="328"/>
      <c r="G48" s="328"/>
      <c r="H48" s="328"/>
    </row>
    <row r="49" spans="1:8" x14ac:dyDescent="0.25">
      <c r="A49" s="28" t="s">
        <v>229</v>
      </c>
      <c r="B49" s="359" t="s">
        <v>227</v>
      </c>
      <c r="C49" s="359"/>
      <c r="D49" s="359"/>
      <c r="E49" s="359"/>
      <c r="F49" s="359"/>
      <c r="G49" s="359"/>
      <c r="H49" s="124">
        <f>SUM(H50:H50)</f>
        <v>3644.42</v>
      </c>
    </row>
    <row r="50" spans="1:8" ht="33.75" x14ac:dyDescent="0.25">
      <c r="A50" s="29" t="s">
        <v>230</v>
      </c>
      <c r="B50" s="111" t="s">
        <v>367</v>
      </c>
      <c r="C50" s="125" t="s">
        <v>373</v>
      </c>
      <c r="D50" s="30" t="s">
        <v>228</v>
      </c>
      <c r="E50" s="126">
        <f>'Memoria de Calculo '!C142</f>
        <v>1859.4</v>
      </c>
      <c r="F50" s="126">
        <f>'COMPOSIÇÕES UNITÁRIAS SD'!$G$64</f>
        <v>1.61</v>
      </c>
      <c r="G50" s="128">
        <f>ROUND(F50*1.2196,2)</f>
        <v>1.96</v>
      </c>
      <c r="H50" s="128">
        <f>ROUND(E50*G50,2)</f>
        <v>3644.42</v>
      </c>
    </row>
    <row r="51" spans="1:8" x14ac:dyDescent="0.25">
      <c r="A51" s="328"/>
      <c r="B51" s="328"/>
      <c r="C51" s="328"/>
      <c r="D51" s="328"/>
      <c r="E51" s="328"/>
      <c r="F51" s="328"/>
      <c r="G51" s="328"/>
      <c r="H51" s="328"/>
    </row>
    <row r="52" spans="1:8" x14ac:dyDescent="0.25">
      <c r="A52" s="28" t="s">
        <v>258</v>
      </c>
      <c r="B52" s="359" t="s">
        <v>259</v>
      </c>
      <c r="C52" s="359"/>
      <c r="D52" s="359"/>
      <c r="E52" s="359"/>
      <c r="F52" s="359"/>
      <c r="G52" s="359"/>
      <c r="H52" s="124">
        <f>SUM(H53:H53)</f>
        <v>452.53</v>
      </c>
    </row>
    <row r="53" spans="1:8" ht="22.5" x14ac:dyDescent="0.25">
      <c r="A53" s="29" t="s">
        <v>260</v>
      </c>
      <c r="B53" s="111" t="s">
        <v>340</v>
      </c>
      <c r="C53" s="127" t="s">
        <v>331</v>
      </c>
      <c r="D53" s="30" t="s">
        <v>275</v>
      </c>
      <c r="E53" s="126">
        <f>'Memoria de Calculo '!C147</f>
        <v>1</v>
      </c>
      <c r="F53" s="126">
        <f>'COMPOSIÇÕES UNITÁRIAS SD'!$G$69</f>
        <v>371.05</v>
      </c>
      <c r="G53" s="128">
        <f>ROUND(F53*1.2196,2)</f>
        <v>452.53</v>
      </c>
      <c r="H53" s="128">
        <f>ROUND(E53*G53,2)</f>
        <v>452.53</v>
      </c>
    </row>
    <row r="54" spans="1:8" x14ac:dyDescent="0.25">
      <c r="A54" s="328"/>
      <c r="B54" s="328"/>
      <c r="C54" s="328"/>
      <c r="D54" s="328"/>
      <c r="E54" s="328"/>
      <c r="F54" s="328"/>
      <c r="G54" s="328"/>
      <c r="H54" s="328"/>
    </row>
    <row r="55" spans="1:8" x14ac:dyDescent="0.25">
      <c r="A55" s="358" t="s">
        <v>226</v>
      </c>
      <c r="B55" s="358"/>
      <c r="C55" s="358"/>
      <c r="D55" s="358"/>
      <c r="E55" s="358"/>
      <c r="F55" s="358"/>
      <c r="G55" s="358"/>
      <c r="H55" s="186">
        <f>SUM(H52,H49,H45,H41,H38)</f>
        <v>88528.03</v>
      </c>
    </row>
    <row r="57" spans="1:8" x14ac:dyDescent="0.25">
      <c r="A57" s="240" t="s">
        <v>164</v>
      </c>
      <c r="B57" s="241" t="str">
        <f>'RESUMO SD '!B13</f>
        <v>RUA PROJETA 03 - POV. TABULEIRO</v>
      </c>
      <c r="C57" s="242"/>
      <c r="D57" s="239" t="s">
        <v>165</v>
      </c>
      <c r="E57" s="243">
        <f>'GERAL '!C12</f>
        <v>6</v>
      </c>
      <c r="F57" s="244"/>
      <c r="G57" s="244"/>
      <c r="H57" s="238"/>
    </row>
    <row r="58" spans="1:8" x14ac:dyDescent="0.25">
      <c r="A58" s="131" t="s">
        <v>166</v>
      </c>
      <c r="B58" s="129">
        <f>E58*E57</f>
        <v>366</v>
      </c>
      <c r="C58" s="119"/>
      <c r="D58" s="120" t="s">
        <v>167</v>
      </c>
      <c r="E58" s="121">
        <f>'GERAL '!B12</f>
        <v>61</v>
      </c>
      <c r="F58" s="122"/>
      <c r="G58" s="122"/>
      <c r="H58" s="187"/>
    </row>
    <row r="59" spans="1:8" x14ac:dyDescent="0.25">
      <c r="A59" s="318" t="s">
        <v>25</v>
      </c>
      <c r="B59" s="318" t="s">
        <v>92</v>
      </c>
      <c r="C59" s="318" t="s">
        <v>26</v>
      </c>
      <c r="D59" s="318" t="s">
        <v>27</v>
      </c>
      <c r="E59" s="320" t="s">
        <v>28</v>
      </c>
      <c r="F59" s="360" t="s">
        <v>168</v>
      </c>
      <c r="G59" s="361"/>
      <c r="H59" s="362"/>
    </row>
    <row r="60" spans="1:8" x14ac:dyDescent="0.25">
      <c r="A60" s="319"/>
      <c r="B60" s="319"/>
      <c r="C60" s="319"/>
      <c r="D60" s="319"/>
      <c r="E60" s="321"/>
      <c r="F60" s="123" t="s">
        <v>169</v>
      </c>
      <c r="G60" s="123" t="s">
        <v>170</v>
      </c>
      <c r="H60" s="178" t="s">
        <v>171</v>
      </c>
    </row>
    <row r="61" spans="1:8" x14ac:dyDescent="0.25">
      <c r="A61" s="28" t="s">
        <v>33</v>
      </c>
      <c r="B61" s="359" t="s">
        <v>173</v>
      </c>
      <c r="C61" s="359"/>
      <c r="D61" s="359"/>
      <c r="E61" s="359"/>
      <c r="F61" s="359"/>
      <c r="G61" s="359"/>
      <c r="H61" s="124">
        <f>H62</f>
        <v>263.52</v>
      </c>
    </row>
    <row r="62" spans="1:8" x14ac:dyDescent="0.25">
      <c r="A62" s="29" t="s">
        <v>35</v>
      </c>
      <c r="B62" s="111">
        <v>100575</v>
      </c>
      <c r="C62" s="127" t="s">
        <v>174</v>
      </c>
      <c r="D62" s="30" t="s">
        <v>15</v>
      </c>
      <c r="E62" s="126">
        <f>'Memoria de Calculo '!C173</f>
        <v>366</v>
      </c>
      <c r="F62" s="126">
        <f>'COMPOSIÇÕES UNITÁRIAS SD'!$G$27</f>
        <v>0.59</v>
      </c>
      <c r="G62" s="128">
        <f>ROUND(F62*1.2196,2)</f>
        <v>0.72</v>
      </c>
      <c r="H62" s="128">
        <f>ROUND(E62*G62,2)</f>
        <v>263.52</v>
      </c>
    </row>
    <row r="63" spans="1:8" x14ac:dyDescent="0.25">
      <c r="A63" s="328"/>
      <c r="B63" s="328"/>
      <c r="C63" s="328"/>
      <c r="D63" s="328"/>
      <c r="E63" s="328"/>
      <c r="F63" s="328"/>
      <c r="G63" s="328"/>
      <c r="H63" s="328"/>
    </row>
    <row r="64" spans="1:8" x14ac:dyDescent="0.25">
      <c r="A64" s="28" t="s">
        <v>175</v>
      </c>
      <c r="B64" s="359" t="s">
        <v>176</v>
      </c>
      <c r="C64" s="359"/>
      <c r="D64" s="359"/>
      <c r="E64" s="359"/>
      <c r="F64" s="359"/>
      <c r="G64" s="359"/>
      <c r="H64" s="124">
        <f>SUM(H65:H66)</f>
        <v>32149.440000000002</v>
      </c>
    </row>
    <row r="65" spans="1:8" ht="22.5" x14ac:dyDescent="0.25">
      <c r="A65" s="29" t="s">
        <v>177</v>
      </c>
      <c r="B65" s="111" t="s">
        <v>256</v>
      </c>
      <c r="C65" s="127" t="s">
        <v>257</v>
      </c>
      <c r="D65" s="30" t="s">
        <v>15</v>
      </c>
      <c r="E65" s="126">
        <f>'Memoria de Calculo '!C179</f>
        <v>366</v>
      </c>
      <c r="F65" s="126">
        <f>'COMPOSIÇÕES UNITÁRIAS SD'!$G$34</f>
        <v>70.22</v>
      </c>
      <c r="G65" s="128">
        <f>ROUND(F65*1.2196,2)</f>
        <v>85.64</v>
      </c>
      <c r="H65" s="128">
        <f>ROUND(E65*G65,2)</f>
        <v>31344.240000000002</v>
      </c>
    </row>
    <row r="66" spans="1:8" x14ac:dyDescent="0.25">
      <c r="A66" s="29" t="s">
        <v>323</v>
      </c>
      <c r="B66" s="111" t="s">
        <v>261</v>
      </c>
      <c r="C66" s="127" t="s">
        <v>341</v>
      </c>
      <c r="D66" s="30" t="s">
        <v>15</v>
      </c>
      <c r="E66" s="126">
        <f>'Memoria de Calculo '!C184</f>
        <v>366</v>
      </c>
      <c r="F66" s="126">
        <f>'COMPOSIÇÕES UNITÁRIAS SD'!$G$42</f>
        <v>1.8</v>
      </c>
      <c r="G66" s="128">
        <f>ROUND(F66*1.2196,2)</f>
        <v>2.2000000000000002</v>
      </c>
      <c r="H66" s="128">
        <f>ROUND(E66*G66,2)</f>
        <v>805.2</v>
      </c>
    </row>
    <row r="67" spans="1:8" x14ac:dyDescent="0.25">
      <c r="A67" s="328"/>
      <c r="B67" s="328"/>
      <c r="C67" s="328"/>
      <c r="D67" s="328"/>
      <c r="E67" s="328"/>
      <c r="F67" s="328"/>
      <c r="G67" s="328"/>
      <c r="H67" s="328"/>
    </row>
    <row r="68" spans="1:8" x14ac:dyDescent="0.25">
      <c r="A68" s="28" t="s">
        <v>178</v>
      </c>
      <c r="B68" s="359" t="s">
        <v>179</v>
      </c>
      <c r="C68" s="359"/>
      <c r="D68" s="359"/>
      <c r="E68" s="359"/>
      <c r="F68" s="359"/>
      <c r="G68" s="359"/>
      <c r="H68" s="124">
        <f>SUM(H69:H70)</f>
        <v>10106.24</v>
      </c>
    </row>
    <row r="69" spans="1:8" ht="33.75" x14ac:dyDescent="0.25">
      <c r="A69" s="29" t="s">
        <v>180</v>
      </c>
      <c r="B69" s="111">
        <v>94273</v>
      </c>
      <c r="C69" s="127" t="s">
        <v>181</v>
      </c>
      <c r="D69" s="30" t="s">
        <v>182</v>
      </c>
      <c r="E69" s="126">
        <f>'Memoria de Calculo '!C191</f>
        <v>134</v>
      </c>
      <c r="F69" s="126">
        <f>'COMPOSIÇÕES UNITÁRIAS SD'!$G$47</f>
        <v>41.5</v>
      </c>
      <c r="G69" s="128">
        <f>ROUND(F69*1.2196,2)</f>
        <v>50.61</v>
      </c>
      <c r="H69" s="128">
        <f>ROUND(E69*G69,2)</f>
        <v>6781.74</v>
      </c>
    </row>
    <row r="70" spans="1:8" ht="22.5" x14ac:dyDescent="0.25">
      <c r="A70" s="29" t="s">
        <v>183</v>
      </c>
      <c r="B70" s="111" t="s">
        <v>273</v>
      </c>
      <c r="C70" s="127" t="s">
        <v>262</v>
      </c>
      <c r="D70" s="30" t="s">
        <v>182</v>
      </c>
      <c r="E70" s="126">
        <f>'Memoria de Calculo '!C196</f>
        <v>122</v>
      </c>
      <c r="F70" s="126">
        <f>'COMPOSIÇÕES UNITÁRIAS SD'!$G$55</f>
        <v>22.34</v>
      </c>
      <c r="G70" s="128">
        <f>ROUND(F70*1.2196,2)</f>
        <v>27.25</v>
      </c>
      <c r="H70" s="128">
        <f>ROUND(E70*G70,2)</f>
        <v>3324.5</v>
      </c>
    </row>
    <row r="71" spans="1:8" x14ac:dyDescent="0.25">
      <c r="A71" s="328"/>
      <c r="B71" s="328"/>
      <c r="C71" s="328"/>
      <c r="D71" s="328"/>
      <c r="E71" s="328"/>
      <c r="F71" s="328"/>
      <c r="G71" s="328"/>
      <c r="H71" s="328"/>
    </row>
    <row r="72" spans="1:8" x14ac:dyDescent="0.25">
      <c r="A72" s="28" t="s">
        <v>229</v>
      </c>
      <c r="B72" s="359" t="s">
        <v>227</v>
      </c>
      <c r="C72" s="359"/>
      <c r="D72" s="359"/>
      <c r="E72" s="359"/>
      <c r="F72" s="359"/>
      <c r="G72" s="359"/>
      <c r="H72" s="124">
        <f>SUM(H73:H73)</f>
        <v>1822.21</v>
      </c>
    </row>
    <row r="73" spans="1:8" ht="33.75" x14ac:dyDescent="0.25">
      <c r="A73" s="29" t="s">
        <v>230</v>
      </c>
      <c r="B73" s="111" t="s">
        <v>367</v>
      </c>
      <c r="C73" s="125" t="s">
        <v>373</v>
      </c>
      <c r="D73" s="30" t="s">
        <v>228</v>
      </c>
      <c r="E73" s="126">
        <f>'Memoria de Calculo '!C205</f>
        <v>929.7</v>
      </c>
      <c r="F73" s="126">
        <f>'COMPOSIÇÕES UNITÁRIAS SD'!$G$64</f>
        <v>1.61</v>
      </c>
      <c r="G73" s="128">
        <f>ROUND(F73*1.2196,2)</f>
        <v>1.96</v>
      </c>
      <c r="H73" s="128">
        <f>ROUND(E73*G73,2)</f>
        <v>1822.21</v>
      </c>
    </row>
    <row r="74" spans="1:8" x14ac:dyDescent="0.25">
      <c r="A74" s="328"/>
      <c r="B74" s="328"/>
      <c r="C74" s="328"/>
      <c r="D74" s="328"/>
      <c r="E74" s="328"/>
      <c r="F74" s="328"/>
      <c r="G74" s="328"/>
      <c r="H74" s="328"/>
    </row>
    <row r="75" spans="1:8" x14ac:dyDescent="0.25">
      <c r="A75" s="28" t="s">
        <v>258</v>
      </c>
      <c r="B75" s="359" t="s">
        <v>259</v>
      </c>
      <c r="C75" s="359"/>
      <c r="D75" s="359"/>
      <c r="E75" s="359"/>
      <c r="F75" s="359"/>
      <c r="G75" s="359"/>
      <c r="H75" s="124">
        <f>SUM(H76:H76)</f>
        <v>452.53</v>
      </c>
    </row>
    <row r="76" spans="1:8" ht="22.5" x14ac:dyDescent="0.25">
      <c r="A76" s="29" t="s">
        <v>260</v>
      </c>
      <c r="B76" s="111" t="s">
        <v>340</v>
      </c>
      <c r="C76" s="127" t="s">
        <v>331</v>
      </c>
      <c r="D76" s="30" t="s">
        <v>275</v>
      </c>
      <c r="E76" s="126">
        <f>'Memoria de Calculo '!C210</f>
        <v>1</v>
      </c>
      <c r="F76" s="126">
        <f>'COMPOSIÇÕES UNITÁRIAS SD'!$G$69</f>
        <v>371.05</v>
      </c>
      <c r="G76" s="128">
        <f>ROUND(F76*1.2196,2)</f>
        <v>452.53</v>
      </c>
      <c r="H76" s="128">
        <f>ROUND(E76*G76,2)</f>
        <v>452.53</v>
      </c>
    </row>
    <row r="77" spans="1:8" x14ac:dyDescent="0.25">
      <c r="A77" s="328"/>
      <c r="B77" s="328"/>
      <c r="C77" s="328"/>
      <c r="D77" s="328"/>
      <c r="E77" s="328"/>
      <c r="F77" s="328"/>
      <c r="G77" s="328"/>
      <c r="H77" s="328"/>
    </row>
    <row r="78" spans="1:8" x14ac:dyDescent="0.25">
      <c r="A78" s="358" t="s">
        <v>226</v>
      </c>
      <c r="B78" s="358"/>
      <c r="C78" s="358"/>
      <c r="D78" s="358"/>
      <c r="E78" s="358"/>
      <c r="F78" s="358"/>
      <c r="G78" s="358"/>
      <c r="H78" s="186">
        <f>SUM(H75,H72,H68,H64,H61)</f>
        <v>44793.939999999995</v>
      </c>
    </row>
    <row r="80" spans="1:8" x14ac:dyDescent="0.25">
      <c r="A80" s="240" t="s">
        <v>164</v>
      </c>
      <c r="B80" s="241" t="str">
        <f>'GERAL '!A13</f>
        <v>RUA PROJETA 04 - POV. TABULEIRO</v>
      </c>
      <c r="C80" s="242"/>
      <c r="D80" s="239" t="s">
        <v>165</v>
      </c>
      <c r="E80" s="243">
        <f>'GERAL '!C13</f>
        <v>6</v>
      </c>
      <c r="F80" s="244"/>
      <c r="G80" s="244"/>
      <c r="H80" s="238"/>
    </row>
    <row r="81" spans="1:8" x14ac:dyDescent="0.25">
      <c r="A81" s="131" t="s">
        <v>166</v>
      </c>
      <c r="B81" s="129">
        <f>E81*E80</f>
        <v>822</v>
      </c>
      <c r="C81" s="119"/>
      <c r="D81" s="120" t="s">
        <v>167</v>
      </c>
      <c r="E81" s="121">
        <f>'GERAL '!B13</f>
        <v>137</v>
      </c>
      <c r="F81" s="122"/>
      <c r="G81" s="122"/>
      <c r="H81" s="187"/>
    </row>
    <row r="82" spans="1:8" x14ac:dyDescent="0.25">
      <c r="A82" s="318" t="s">
        <v>25</v>
      </c>
      <c r="B82" s="318" t="s">
        <v>92</v>
      </c>
      <c r="C82" s="318" t="s">
        <v>26</v>
      </c>
      <c r="D82" s="318" t="s">
        <v>27</v>
      </c>
      <c r="E82" s="320" t="s">
        <v>28</v>
      </c>
      <c r="F82" s="360" t="s">
        <v>168</v>
      </c>
      <c r="G82" s="361"/>
      <c r="H82" s="362"/>
    </row>
    <row r="83" spans="1:8" x14ac:dyDescent="0.25">
      <c r="A83" s="319"/>
      <c r="B83" s="319"/>
      <c r="C83" s="319"/>
      <c r="D83" s="319"/>
      <c r="E83" s="321"/>
      <c r="F83" s="123" t="s">
        <v>169</v>
      </c>
      <c r="G83" s="123" t="s">
        <v>170</v>
      </c>
      <c r="H83" s="178" t="s">
        <v>171</v>
      </c>
    </row>
    <row r="84" spans="1:8" x14ac:dyDescent="0.25">
      <c r="A84" s="28" t="s">
        <v>33</v>
      </c>
      <c r="B84" s="359" t="s">
        <v>173</v>
      </c>
      <c r="C84" s="359"/>
      <c r="D84" s="359"/>
      <c r="E84" s="359"/>
      <c r="F84" s="359"/>
      <c r="G84" s="359"/>
      <c r="H84" s="124">
        <f>H85</f>
        <v>591.84</v>
      </c>
    </row>
    <row r="85" spans="1:8" x14ac:dyDescent="0.25">
      <c r="A85" s="29" t="s">
        <v>35</v>
      </c>
      <c r="B85" s="111">
        <v>100575</v>
      </c>
      <c r="C85" s="127" t="s">
        <v>174</v>
      </c>
      <c r="D85" s="30" t="s">
        <v>15</v>
      </c>
      <c r="E85" s="126">
        <f>'Memoria de Calculo '!C236</f>
        <v>822</v>
      </c>
      <c r="F85" s="126">
        <f>'COMPOSIÇÕES UNITÁRIAS SD'!$G$27</f>
        <v>0.59</v>
      </c>
      <c r="G85" s="128">
        <f>ROUND(F85*1.2196,2)</f>
        <v>0.72</v>
      </c>
      <c r="H85" s="128">
        <f>ROUND(E85*G85,2)</f>
        <v>591.84</v>
      </c>
    </row>
    <row r="86" spans="1:8" x14ac:dyDescent="0.25">
      <c r="A86" s="328"/>
      <c r="B86" s="328"/>
      <c r="C86" s="328"/>
      <c r="D86" s="328"/>
      <c r="E86" s="328"/>
      <c r="F86" s="328"/>
      <c r="G86" s="328"/>
      <c r="H86" s="328"/>
    </row>
    <row r="87" spans="1:8" x14ac:dyDescent="0.25">
      <c r="A87" s="28" t="s">
        <v>175</v>
      </c>
      <c r="B87" s="359" t="s">
        <v>176</v>
      </c>
      <c r="C87" s="359"/>
      <c r="D87" s="359"/>
      <c r="E87" s="359"/>
      <c r="F87" s="359"/>
      <c r="G87" s="359"/>
      <c r="H87" s="124">
        <f>SUM(H88:H89)</f>
        <v>72204.479999999996</v>
      </c>
    </row>
    <row r="88" spans="1:8" ht="22.5" x14ac:dyDescent="0.25">
      <c r="A88" s="29" t="s">
        <v>177</v>
      </c>
      <c r="B88" s="111" t="s">
        <v>256</v>
      </c>
      <c r="C88" s="127" t="s">
        <v>257</v>
      </c>
      <c r="D88" s="30" t="s">
        <v>15</v>
      </c>
      <c r="E88" s="126">
        <f>'Memoria de Calculo '!C242</f>
        <v>822</v>
      </c>
      <c r="F88" s="126">
        <f>'COMPOSIÇÕES UNITÁRIAS SD'!$G$34</f>
        <v>70.22</v>
      </c>
      <c r="G88" s="128">
        <f>ROUND(F88*1.2196,2)</f>
        <v>85.64</v>
      </c>
      <c r="H88" s="128">
        <f>ROUND(E88*G88,2)</f>
        <v>70396.08</v>
      </c>
    </row>
    <row r="89" spans="1:8" x14ac:dyDescent="0.25">
      <c r="A89" s="29" t="s">
        <v>323</v>
      </c>
      <c r="B89" s="111" t="s">
        <v>261</v>
      </c>
      <c r="C89" s="127" t="s">
        <v>341</v>
      </c>
      <c r="D89" s="30" t="s">
        <v>15</v>
      </c>
      <c r="E89" s="126">
        <f>'Memoria de Calculo '!C247</f>
        <v>822</v>
      </c>
      <c r="F89" s="126">
        <f>'COMPOSIÇÕES UNITÁRIAS SD'!$G$42</f>
        <v>1.8</v>
      </c>
      <c r="G89" s="128">
        <f>ROUND(F89*1.2196,2)</f>
        <v>2.2000000000000002</v>
      </c>
      <c r="H89" s="128">
        <f>ROUND(E89*G89,2)</f>
        <v>1808.4</v>
      </c>
    </row>
    <row r="90" spans="1:8" x14ac:dyDescent="0.25">
      <c r="A90" s="328"/>
      <c r="B90" s="328"/>
      <c r="C90" s="328"/>
      <c r="D90" s="328"/>
      <c r="E90" s="328"/>
      <c r="F90" s="328"/>
      <c r="G90" s="328"/>
      <c r="H90" s="328"/>
    </row>
    <row r="91" spans="1:8" x14ac:dyDescent="0.25">
      <c r="A91" s="28" t="s">
        <v>178</v>
      </c>
      <c r="B91" s="359" t="s">
        <v>179</v>
      </c>
      <c r="C91" s="359"/>
      <c r="D91" s="359"/>
      <c r="E91" s="359"/>
      <c r="F91" s="359"/>
      <c r="G91" s="359"/>
      <c r="H91" s="124">
        <f>SUM(H92:H93)</f>
        <v>21940.959999999999</v>
      </c>
    </row>
    <row r="92" spans="1:8" ht="33.75" x14ac:dyDescent="0.25">
      <c r="A92" s="29" t="s">
        <v>180</v>
      </c>
      <c r="B92" s="111">
        <v>94273</v>
      </c>
      <c r="C92" s="127" t="s">
        <v>181</v>
      </c>
      <c r="D92" s="30" t="s">
        <v>182</v>
      </c>
      <c r="E92" s="126">
        <f>'Memoria de Calculo '!C254</f>
        <v>286</v>
      </c>
      <c r="F92" s="126">
        <f>'COMPOSIÇÕES UNITÁRIAS SD'!$G$47</f>
        <v>41.5</v>
      </c>
      <c r="G92" s="128">
        <f>ROUND(F92*1.2196,2)</f>
        <v>50.61</v>
      </c>
      <c r="H92" s="128">
        <f>ROUND(E92*G92,2)</f>
        <v>14474.46</v>
      </c>
    </row>
    <row r="93" spans="1:8" ht="22.5" x14ac:dyDescent="0.25">
      <c r="A93" s="29" t="s">
        <v>183</v>
      </c>
      <c r="B93" s="111" t="s">
        <v>273</v>
      </c>
      <c r="C93" s="127" t="s">
        <v>262</v>
      </c>
      <c r="D93" s="30" t="s">
        <v>182</v>
      </c>
      <c r="E93" s="126">
        <f>'Memoria de Calculo '!C259</f>
        <v>274</v>
      </c>
      <c r="F93" s="126">
        <f>'COMPOSIÇÕES UNITÁRIAS SD'!$G$55</f>
        <v>22.34</v>
      </c>
      <c r="G93" s="128">
        <f>ROUND(F93*1.2196,2)</f>
        <v>27.25</v>
      </c>
      <c r="H93" s="128">
        <f>ROUND(E93*G93,2)</f>
        <v>7466.5</v>
      </c>
    </row>
    <row r="94" spans="1:8" x14ac:dyDescent="0.25">
      <c r="A94" s="328"/>
      <c r="B94" s="328"/>
      <c r="C94" s="328"/>
      <c r="D94" s="328"/>
      <c r="E94" s="328"/>
      <c r="F94" s="328"/>
      <c r="G94" s="328"/>
      <c r="H94" s="328"/>
    </row>
    <row r="95" spans="1:8" x14ac:dyDescent="0.25">
      <c r="A95" s="28" t="s">
        <v>229</v>
      </c>
      <c r="B95" s="359" t="s">
        <v>227</v>
      </c>
      <c r="C95" s="359"/>
      <c r="D95" s="359"/>
      <c r="E95" s="359"/>
      <c r="F95" s="359"/>
      <c r="G95" s="359"/>
      <c r="H95" s="124">
        <f>SUM(H96:H96)</f>
        <v>4092.5</v>
      </c>
    </row>
    <row r="96" spans="1:8" ht="33.75" x14ac:dyDescent="0.25">
      <c r="A96" s="29" t="s">
        <v>230</v>
      </c>
      <c r="B96" s="111" t="s">
        <v>367</v>
      </c>
      <c r="C96" s="125" t="s">
        <v>373</v>
      </c>
      <c r="D96" s="30" t="s">
        <v>228</v>
      </c>
      <c r="E96" s="126">
        <f>'Memoria de Calculo '!C268</f>
        <v>2088.0100000000002</v>
      </c>
      <c r="F96" s="126">
        <f>'COMPOSIÇÕES UNITÁRIAS SD'!$G$64</f>
        <v>1.61</v>
      </c>
      <c r="G96" s="128">
        <f>ROUND(F96*1.2196,2)</f>
        <v>1.96</v>
      </c>
      <c r="H96" s="128">
        <f>ROUND(E96*G96,2)</f>
        <v>4092.5</v>
      </c>
    </row>
    <row r="97" spans="1:8" x14ac:dyDescent="0.25">
      <c r="A97" s="328"/>
      <c r="B97" s="328"/>
      <c r="C97" s="328"/>
      <c r="D97" s="328"/>
      <c r="E97" s="328"/>
      <c r="F97" s="328"/>
      <c r="G97" s="328"/>
      <c r="H97" s="328"/>
    </row>
    <row r="98" spans="1:8" x14ac:dyDescent="0.25">
      <c r="A98" s="28" t="s">
        <v>258</v>
      </c>
      <c r="B98" s="359" t="s">
        <v>259</v>
      </c>
      <c r="C98" s="359"/>
      <c r="D98" s="359"/>
      <c r="E98" s="359"/>
      <c r="F98" s="359"/>
      <c r="G98" s="359"/>
      <c r="H98" s="124">
        <f>SUM(H99:H99)</f>
        <v>452.53</v>
      </c>
    </row>
    <row r="99" spans="1:8" ht="22.5" x14ac:dyDescent="0.25">
      <c r="A99" s="29" t="s">
        <v>260</v>
      </c>
      <c r="B99" s="111" t="s">
        <v>340</v>
      </c>
      <c r="C99" s="127" t="s">
        <v>331</v>
      </c>
      <c r="D99" s="30" t="s">
        <v>275</v>
      </c>
      <c r="E99" s="126">
        <f>'Memoria de Calculo '!C273</f>
        <v>1</v>
      </c>
      <c r="F99" s="126">
        <f>'COMPOSIÇÕES UNITÁRIAS SD'!$G$69</f>
        <v>371.05</v>
      </c>
      <c r="G99" s="128">
        <f>ROUND(F99*1.2196,2)</f>
        <v>452.53</v>
      </c>
      <c r="H99" s="128">
        <f>ROUND(E99*G99,2)</f>
        <v>452.53</v>
      </c>
    </row>
    <row r="100" spans="1:8" x14ac:dyDescent="0.25">
      <c r="A100" s="328"/>
      <c r="B100" s="328"/>
      <c r="C100" s="328"/>
      <c r="D100" s="328"/>
      <c r="E100" s="328"/>
      <c r="F100" s="328"/>
      <c r="G100" s="328"/>
      <c r="H100" s="328"/>
    </row>
    <row r="101" spans="1:8" x14ac:dyDescent="0.25">
      <c r="A101" s="358" t="s">
        <v>226</v>
      </c>
      <c r="B101" s="358"/>
      <c r="C101" s="358"/>
      <c r="D101" s="358"/>
      <c r="E101" s="358"/>
      <c r="F101" s="358"/>
      <c r="G101" s="358"/>
      <c r="H101" s="186">
        <f>SUM(H98,H95,H91,H87,H84)</f>
        <v>99282.31</v>
      </c>
    </row>
    <row r="103" spans="1:8" x14ac:dyDescent="0.25">
      <c r="A103" s="240" t="s">
        <v>164</v>
      </c>
      <c r="B103" s="241" t="str">
        <f>'GERAL '!A14</f>
        <v>RUA PROJETA 05 - POV. TABULEIRO</v>
      </c>
      <c r="C103" s="242"/>
      <c r="D103" s="239" t="s">
        <v>165</v>
      </c>
      <c r="E103" s="243">
        <f>'GERAL '!C14</f>
        <v>6</v>
      </c>
      <c r="F103" s="244"/>
      <c r="G103" s="244"/>
      <c r="H103" s="238"/>
    </row>
    <row r="104" spans="1:8" x14ac:dyDescent="0.25">
      <c r="A104" s="131" t="s">
        <v>166</v>
      </c>
      <c r="B104" s="129">
        <f>E104*E103</f>
        <v>1524</v>
      </c>
      <c r="C104" s="119"/>
      <c r="D104" s="120" t="s">
        <v>167</v>
      </c>
      <c r="E104" s="121">
        <f>'GERAL '!B14</f>
        <v>254</v>
      </c>
      <c r="F104" s="122"/>
      <c r="G104" s="122"/>
      <c r="H104" s="187"/>
    </row>
    <row r="105" spans="1:8" x14ac:dyDescent="0.25">
      <c r="A105" s="318" t="s">
        <v>25</v>
      </c>
      <c r="B105" s="318" t="s">
        <v>92</v>
      </c>
      <c r="C105" s="318" t="s">
        <v>26</v>
      </c>
      <c r="D105" s="318" t="s">
        <v>27</v>
      </c>
      <c r="E105" s="320" t="s">
        <v>28</v>
      </c>
      <c r="F105" s="360" t="s">
        <v>168</v>
      </c>
      <c r="G105" s="361"/>
      <c r="H105" s="362"/>
    </row>
    <row r="106" spans="1:8" x14ac:dyDescent="0.25">
      <c r="A106" s="319"/>
      <c r="B106" s="319"/>
      <c r="C106" s="319"/>
      <c r="D106" s="319"/>
      <c r="E106" s="321"/>
      <c r="F106" s="123" t="s">
        <v>169</v>
      </c>
      <c r="G106" s="123" t="s">
        <v>170</v>
      </c>
      <c r="H106" s="178" t="s">
        <v>171</v>
      </c>
    </row>
    <row r="107" spans="1:8" x14ac:dyDescent="0.25">
      <c r="A107" s="28" t="s">
        <v>33</v>
      </c>
      <c r="B107" s="359" t="s">
        <v>173</v>
      </c>
      <c r="C107" s="359"/>
      <c r="D107" s="359"/>
      <c r="E107" s="359"/>
      <c r="F107" s="359"/>
      <c r="G107" s="359"/>
      <c r="H107" s="124">
        <f>H108</f>
        <v>1097.28</v>
      </c>
    </row>
    <row r="108" spans="1:8" x14ac:dyDescent="0.25">
      <c r="A108" s="29" t="s">
        <v>35</v>
      </c>
      <c r="B108" s="111">
        <v>100575</v>
      </c>
      <c r="C108" s="127" t="s">
        <v>174</v>
      </c>
      <c r="D108" s="30" t="s">
        <v>15</v>
      </c>
      <c r="E108" s="126">
        <f>'Memoria de Calculo '!C299</f>
        <v>1524</v>
      </c>
      <c r="F108" s="126">
        <f>'COMPOSIÇÕES UNITÁRIAS SD'!$G$27</f>
        <v>0.59</v>
      </c>
      <c r="G108" s="128">
        <f>ROUND(F108*1.2196,2)</f>
        <v>0.72</v>
      </c>
      <c r="H108" s="128">
        <f>ROUND(E108*G108,2)</f>
        <v>1097.28</v>
      </c>
    </row>
    <row r="109" spans="1:8" x14ac:dyDescent="0.25">
      <c r="A109" s="328"/>
      <c r="B109" s="328"/>
      <c r="C109" s="328"/>
      <c r="D109" s="328"/>
      <c r="E109" s="328"/>
      <c r="F109" s="328"/>
      <c r="G109" s="328"/>
      <c r="H109" s="328"/>
    </row>
    <row r="110" spans="1:8" x14ac:dyDescent="0.25">
      <c r="A110" s="28" t="s">
        <v>175</v>
      </c>
      <c r="B110" s="359" t="s">
        <v>176</v>
      </c>
      <c r="C110" s="359"/>
      <c r="D110" s="359"/>
      <c r="E110" s="359"/>
      <c r="F110" s="359"/>
      <c r="G110" s="359"/>
      <c r="H110" s="124">
        <f>SUM(H111:H112)</f>
        <v>133868.16</v>
      </c>
    </row>
    <row r="111" spans="1:8" ht="22.5" x14ac:dyDescent="0.25">
      <c r="A111" s="29" t="s">
        <v>177</v>
      </c>
      <c r="B111" s="111" t="s">
        <v>256</v>
      </c>
      <c r="C111" s="127" t="s">
        <v>257</v>
      </c>
      <c r="D111" s="30" t="s">
        <v>15</v>
      </c>
      <c r="E111" s="126">
        <f>'Memoria de Calculo '!C305</f>
        <v>1524</v>
      </c>
      <c r="F111" s="126">
        <f>'COMPOSIÇÕES UNITÁRIAS SD'!$G$34</f>
        <v>70.22</v>
      </c>
      <c r="G111" s="128">
        <f>ROUND(F111*1.2196,2)</f>
        <v>85.64</v>
      </c>
      <c r="H111" s="128">
        <f>ROUND(E111*G111,2)</f>
        <v>130515.36</v>
      </c>
    </row>
    <row r="112" spans="1:8" x14ac:dyDescent="0.25">
      <c r="A112" s="29" t="s">
        <v>323</v>
      </c>
      <c r="B112" s="111" t="s">
        <v>261</v>
      </c>
      <c r="C112" s="127" t="s">
        <v>341</v>
      </c>
      <c r="D112" s="30" t="s">
        <v>15</v>
      </c>
      <c r="E112" s="126">
        <f>'Memoria de Calculo '!C310</f>
        <v>1524</v>
      </c>
      <c r="F112" s="126">
        <f>'COMPOSIÇÕES UNITÁRIAS SD'!$G$42</f>
        <v>1.8</v>
      </c>
      <c r="G112" s="128">
        <f>ROUND(F112*1.2196,2)</f>
        <v>2.2000000000000002</v>
      </c>
      <c r="H112" s="128">
        <f>ROUND(E112*G112,2)</f>
        <v>3352.8</v>
      </c>
    </row>
    <row r="113" spans="1:8" x14ac:dyDescent="0.25">
      <c r="A113" s="328"/>
      <c r="B113" s="328"/>
      <c r="C113" s="328"/>
      <c r="D113" s="328"/>
      <c r="E113" s="328"/>
      <c r="F113" s="328"/>
      <c r="G113" s="328"/>
      <c r="H113" s="328"/>
    </row>
    <row r="114" spans="1:8" x14ac:dyDescent="0.25">
      <c r="A114" s="28" t="s">
        <v>178</v>
      </c>
      <c r="B114" s="359" t="s">
        <v>179</v>
      </c>
      <c r="C114" s="359"/>
      <c r="D114" s="359"/>
      <c r="E114" s="359"/>
      <c r="F114" s="359"/>
      <c r="G114" s="359"/>
      <c r="H114" s="124">
        <f>SUM(H115:H116)</f>
        <v>40160.199999999997</v>
      </c>
    </row>
    <row r="115" spans="1:8" ht="33.75" x14ac:dyDescent="0.25">
      <c r="A115" s="29" t="s">
        <v>180</v>
      </c>
      <c r="B115" s="111">
        <v>94273</v>
      </c>
      <c r="C115" s="127" t="s">
        <v>181</v>
      </c>
      <c r="D115" s="30" t="s">
        <v>182</v>
      </c>
      <c r="E115" s="126">
        <f>'Memoria de Calculo '!C317</f>
        <v>520</v>
      </c>
      <c r="F115" s="126">
        <f>'COMPOSIÇÕES UNITÁRIAS SD'!$G$47</f>
        <v>41.5</v>
      </c>
      <c r="G115" s="128">
        <f>ROUND(F115*1.2196,2)</f>
        <v>50.61</v>
      </c>
      <c r="H115" s="128">
        <f>ROUND(E115*G115,2)</f>
        <v>26317.200000000001</v>
      </c>
    </row>
    <row r="116" spans="1:8" ht="22.5" x14ac:dyDescent="0.25">
      <c r="A116" s="29" t="s">
        <v>183</v>
      </c>
      <c r="B116" s="111" t="s">
        <v>273</v>
      </c>
      <c r="C116" s="127" t="s">
        <v>262</v>
      </c>
      <c r="D116" s="30" t="s">
        <v>182</v>
      </c>
      <c r="E116" s="126">
        <f>'Memoria de Calculo '!C322</f>
        <v>508</v>
      </c>
      <c r="F116" s="126">
        <f>'COMPOSIÇÕES UNITÁRIAS SD'!$G$55</f>
        <v>22.34</v>
      </c>
      <c r="G116" s="128">
        <f>ROUND(F116*1.2196,2)</f>
        <v>27.25</v>
      </c>
      <c r="H116" s="128">
        <f>ROUND(E116*G116,2)</f>
        <v>13843</v>
      </c>
    </row>
    <row r="117" spans="1:8" x14ac:dyDescent="0.25">
      <c r="A117" s="328"/>
      <c r="B117" s="328"/>
      <c r="C117" s="328"/>
      <c r="D117" s="328"/>
      <c r="E117" s="328"/>
      <c r="F117" s="328"/>
      <c r="G117" s="328"/>
      <c r="H117" s="328"/>
    </row>
    <row r="118" spans="1:8" x14ac:dyDescent="0.25">
      <c r="A118" s="28" t="s">
        <v>229</v>
      </c>
      <c r="B118" s="359" t="s">
        <v>227</v>
      </c>
      <c r="C118" s="359"/>
      <c r="D118" s="359"/>
      <c r="E118" s="359"/>
      <c r="F118" s="359"/>
      <c r="G118" s="359"/>
      <c r="H118" s="124">
        <f>SUM(H119:H119)</f>
        <v>7682.4</v>
      </c>
    </row>
    <row r="119" spans="1:8" ht="33.75" x14ac:dyDescent="0.25">
      <c r="A119" s="29" t="s">
        <v>230</v>
      </c>
      <c r="B119" s="111" t="s">
        <v>367</v>
      </c>
      <c r="C119" s="125" t="s">
        <v>373</v>
      </c>
      <c r="D119" s="30" t="s">
        <v>228</v>
      </c>
      <c r="E119" s="126">
        <f>'Memoria de Calculo '!C331</f>
        <v>3919.59</v>
      </c>
      <c r="F119" s="126">
        <f>'COMPOSIÇÕES UNITÁRIAS SD'!$G$64</f>
        <v>1.61</v>
      </c>
      <c r="G119" s="128">
        <f>ROUND(F119*1.2196,2)</f>
        <v>1.96</v>
      </c>
      <c r="H119" s="128">
        <f>ROUND(E119*G119,2)</f>
        <v>7682.4</v>
      </c>
    </row>
    <row r="120" spans="1:8" x14ac:dyDescent="0.25">
      <c r="A120" s="328"/>
      <c r="B120" s="328"/>
      <c r="C120" s="328"/>
      <c r="D120" s="328"/>
      <c r="E120" s="328"/>
      <c r="F120" s="328"/>
      <c r="G120" s="328"/>
      <c r="H120" s="328"/>
    </row>
    <row r="121" spans="1:8" x14ac:dyDescent="0.25">
      <c r="A121" s="28" t="s">
        <v>258</v>
      </c>
      <c r="B121" s="359" t="s">
        <v>259</v>
      </c>
      <c r="C121" s="359"/>
      <c r="D121" s="359"/>
      <c r="E121" s="359"/>
      <c r="F121" s="359"/>
      <c r="G121" s="359"/>
      <c r="H121" s="124">
        <f>SUM(H122:H122)</f>
        <v>452.53</v>
      </c>
    </row>
    <row r="122" spans="1:8" ht="22.5" x14ac:dyDescent="0.25">
      <c r="A122" s="29" t="s">
        <v>260</v>
      </c>
      <c r="B122" s="111" t="s">
        <v>340</v>
      </c>
      <c r="C122" s="127" t="s">
        <v>331</v>
      </c>
      <c r="D122" s="30" t="s">
        <v>275</v>
      </c>
      <c r="E122" s="126">
        <f>'Memoria de Calculo '!C336</f>
        <v>1</v>
      </c>
      <c r="F122" s="126">
        <f>'COMPOSIÇÕES UNITÁRIAS SD'!$G$69</f>
        <v>371.05</v>
      </c>
      <c r="G122" s="128">
        <f>ROUND(F122*1.2196,2)</f>
        <v>452.53</v>
      </c>
      <c r="H122" s="128">
        <f>ROUND(E122*G122,2)</f>
        <v>452.53</v>
      </c>
    </row>
    <row r="123" spans="1:8" x14ac:dyDescent="0.25">
      <c r="A123" s="328"/>
      <c r="B123" s="328"/>
      <c r="C123" s="328"/>
      <c r="D123" s="328"/>
      <c r="E123" s="328"/>
      <c r="F123" s="328"/>
      <c r="G123" s="328"/>
      <c r="H123" s="328"/>
    </row>
    <row r="124" spans="1:8" x14ac:dyDescent="0.25">
      <c r="A124" s="358" t="s">
        <v>226</v>
      </c>
      <c r="B124" s="358"/>
      <c r="C124" s="358"/>
      <c r="D124" s="358"/>
      <c r="E124" s="358"/>
      <c r="F124" s="358"/>
      <c r="G124" s="358"/>
      <c r="H124" s="186">
        <f>SUM(H121,H118,H114,H110,H107)</f>
        <v>183260.57</v>
      </c>
    </row>
    <row r="126" spans="1:8" x14ac:dyDescent="0.25">
      <c r="A126" s="240" t="s">
        <v>164</v>
      </c>
      <c r="B126" s="241" t="str">
        <f>'GERAL '!A15</f>
        <v>RUA PROJETA 06 - POV. TABULEIRO</v>
      </c>
      <c r="C126" s="242"/>
      <c r="D126" s="239" t="s">
        <v>165</v>
      </c>
      <c r="E126" s="243">
        <f>'GERAL '!C15</f>
        <v>6</v>
      </c>
      <c r="F126" s="244"/>
      <c r="G126" s="244"/>
      <c r="H126" s="238"/>
    </row>
    <row r="127" spans="1:8" x14ac:dyDescent="0.25">
      <c r="A127" s="131" t="s">
        <v>166</v>
      </c>
      <c r="B127" s="129">
        <f>E127*E126</f>
        <v>402</v>
      </c>
      <c r="C127" s="119"/>
      <c r="D127" s="120" t="s">
        <v>167</v>
      </c>
      <c r="E127" s="121">
        <f>'GERAL '!B15</f>
        <v>67</v>
      </c>
      <c r="F127" s="122"/>
      <c r="G127" s="122"/>
      <c r="H127" s="187"/>
    </row>
    <row r="128" spans="1:8" x14ac:dyDescent="0.25">
      <c r="A128" s="318" t="s">
        <v>25</v>
      </c>
      <c r="B128" s="318" t="s">
        <v>92</v>
      </c>
      <c r="C128" s="318" t="s">
        <v>26</v>
      </c>
      <c r="D128" s="318" t="s">
        <v>27</v>
      </c>
      <c r="E128" s="320" t="s">
        <v>28</v>
      </c>
      <c r="F128" s="360" t="s">
        <v>168</v>
      </c>
      <c r="G128" s="361"/>
      <c r="H128" s="362"/>
    </row>
    <row r="129" spans="1:8" x14ac:dyDescent="0.25">
      <c r="A129" s="319"/>
      <c r="B129" s="319"/>
      <c r="C129" s="319"/>
      <c r="D129" s="319"/>
      <c r="E129" s="321"/>
      <c r="F129" s="123" t="s">
        <v>169</v>
      </c>
      <c r="G129" s="123" t="s">
        <v>170</v>
      </c>
      <c r="H129" s="178" t="s">
        <v>171</v>
      </c>
    </row>
    <row r="130" spans="1:8" x14ac:dyDescent="0.25">
      <c r="A130" s="28" t="s">
        <v>33</v>
      </c>
      <c r="B130" s="359" t="s">
        <v>173</v>
      </c>
      <c r="C130" s="359"/>
      <c r="D130" s="359"/>
      <c r="E130" s="359"/>
      <c r="F130" s="359"/>
      <c r="G130" s="359"/>
      <c r="H130" s="124">
        <f>H131</f>
        <v>289.44</v>
      </c>
    </row>
    <row r="131" spans="1:8" x14ac:dyDescent="0.25">
      <c r="A131" s="29" t="s">
        <v>35</v>
      </c>
      <c r="B131" s="111">
        <v>100575</v>
      </c>
      <c r="C131" s="127" t="s">
        <v>174</v>
      </c>
      <c r="D131" s="30" t="s">
        <v>15</v>
      </c>
      <c r="E131" s="126">
        <f>'Memoria de Calculo '!C362</f>
        <v>402</v>
      </c>
      <c r="F131" s="126">
        <f>'COMPOSIÇÕES UNITÁRIAS SD'!$G$27</f>
        <v>0.59</v>
      </c>
      <c r="G131" s="128">
        <f>ROUND(F131*1.2196,2)</f>
        <v>0.72</v>
      </c>
      <c r="H131" s="128">
        <f>ROUND(E131*G131,2)</f>
        <v>289.44</v>
      </c>
    </row>
    <row r="132" spans="1:8" x14ac:dyDescent="0.25">
      <c r="A132" s="328"/>
      <c r="B132" s="328"/>
      <c r="C132" s="328"/>
      <c r="D132" s="328"/>
      <c r="E132" s="328"/>
      <c r="F132" s="328"/>
      <c r="G132" s="328"/>
      <c r="H132" s="328"/>
    </row>
    <row r="133" spans="1:8" x14ac:dyDescent="0.25">
      <c r="A133" s="28" t="s">
        <v>175</v>
      </c>
      <c r="B133" s="359" t="s">
        <v>176</v>
      </c>
      <c r="C133" s="359"/>
      <c r="D133" s="359"/>
      <c r="E133" s="359"/>
      <c r="F133" s="359"/>
      <c r="G133" s="359"/>
      <c r="H133" s="124">
        <f>SUM(H134:H135)</f>
        <v>35311.68</v>
      </c>
    </row>
    <row r="134" spans="1:8" ht="22.5" x14ac:dyDescent="0.25">
      <c r="A134" s="29" t="s">
        <v>177</v>
      </c>
      <c r="B134" s="111" t="s">
        <v>256</v>
      </c>
      <c r="C134" s="127" t="s">
        <v>257</v>
      </c>
      <c r="D134" s="30" t="s">
        <v>15</v>
      </c>
      <c r="E134" s="126">
        <f>'Memoria de Calculo '!C368</f>
        <v>402</v>
      </c>
      <c r="F134" s="126">
        <f>'COMPOSIÇÕES UNITÁRIAS SD'!$G$34</f>
        <v>70.22</v>
      </c>
      <c r="G134" s="128">
        <f>ROUND(F134*1.2196,2)</f>
        <v>85.64</v>
      </c>
      <c r="H134" s="128">
        <f>ROUND(E134*G134,2)</f>
        <v>34427.279999999999</v>
      </c>
    </row>
    <row r="135" spans="1:8" x14ac:dyDescent="0.25">
      <c r="A135" s="29" t="s">
        <v>323</v>
      </c>
      <c r="B135" s="111" t="s">
        <v>261</v>
      </c>
      <c r="C135" s="127" t="s">
        <v>341</v>
      </c>
      <c r="D135" s="30" t="s">
        <v>15</v>
      </c>
      <c r="E135" s="126">
        <f>'Memoria de Calculo '!C373</f>
        <v>402</v>
      </c>
      <c r="F135" s="126">
        <f>'COMPOSIÇÕES UNITÁRIAS SD'!$G$42</f>
        <v>1.8</v>
      </c>
      <c r="G135" s="128">
        <f>ROUND(F135*1.2196,2)</f>
        <v>2.2000000000000002</v>
      </c>
      <c r="H135" s="128">
        <f>ROUND(E135*G135,2)</f>
        <v>884.4</v>
      </c>
    </row>
    <row r="136" spans="1:8" x14ac:dyDescent="0.25">
      <c r="A136" s="328"/>
      <c r="B136" s="328"/>
      <c r="C136" s="328"/>
      <c r="D136" s="328"/>
      <c r="E136" s="328"/>
      <c r="F136" s="328"/>
      <c r="G136" s="328"/>
      <c r="H136" s="328"/>
    </row>
    <row r="137" spans="1:8" x14ac:dyDescent="0.25">
      <c r="A137" s="28" t="s">
        <v>178</v>
      </c>
      <c r="B137" s="359" t="s">
        <v>179</v>
      </c>
      <c r="C137" s="359"/>
      <c r="D137" s="359"/>
      <c r="E137" s="359"/>
      <c r="F137" s="359"/>
      <c r="G137" s="359"/>
      <c r="H137" s="124">
        <f>SUM(H138:H139)</f>
        <v>11040.560000000001</v>
      </c>
    </row>
    <row r="138" spans="1:8" ht="33.75" x14ac:dyDescent="0.25">
      <c r="A138" s="29" t="s">
        <v>180</v>
      </c>
      <c r="B138" s="111">
        <v>94273</v>
      </c>
      <c r="C138" s="127" t="s">
        <v>181</v>
      </c>
      <c r="D138" s="30" t="s">
        <v>182</v>
      </c>
      <c r="E138" s="126">
        <f>'Memoria de Calculo '!C380</f>
        <v>146</v>
      </c>
      <c r="F138" s="126">
        <f>'COMPOSIÇÕES UNITÁRIAS SD'!$G$47</f>
        <v>41.5</v>
      </c>
      <c r="G138" s="128">
        <f>ROUND(F138*1.2196,2)</f>
        <v>50.61</v>
      </c>
      <c r="H138" s="128">
        <f>ROUND(E138*G138,2)</f>
        <v>7389.06</v>
      </c>
    </row>
    <row r="139" spans="1:8" ht="22.5" x14ac:dyDescent="0.25">
      <c r="A139" s="29" t="s">
        <v>183</v>
      </c>
      <c r="B139" s="111" t="s">
        <v>273</v>
      </c>
      <c r="C139" s="127" t="s">
        <v>262</v>
      </c>
      <c r="D139" s="30" t="s">
        <v>182</v>
      </c>
      <c r="E139" s="126">
        <f>'Memoria de Calculo '!C385</f>
        <v>134</v>
      </c>
      <c r="F139" s="126">
        <f>'COMPOSIÇÕES UNITÁRIAS SD'!$G$55</f>
        <v>22.34</v>
      </c>
      <c r="G139" s="128">
        <f>ROUND(F139*1.2196,2)</f>
        <v>27.25</v>
      </c>
      <c r="H139" s="128">
        <f>ROUND(E139*G139,2)</f>
        <v>3651.5</v>
      </c>
    </row>
    <row r="140" spans="1:8" x14ac:dyDescent="0.25">
      <c r="A140" s="328"/>
      <c r="B140" s="328"/>
      <c r="C140" s="328"/>
      <c r="D140" s="328"/>
      <c r="E140" s="328"/>
      <c r="F140" s="328"/>
      <c r="G140" s="328"/>
      <c r="H140" s="328"/>
    </row>
    <row r="141" spans="1:8" x14ac:dyDescent="0.25">
      <c r="A141" s="28" t="s">
        <v>229</v>
      </c>
      <c r="B141" s="359" t="s">
        <v>227</v>
      </c>
      <c r="C141" s="359"/>
      <c r="D141" s="359"/>
      <c r="E141" s="359"/>
      <c r="F141" s="359"/>
      <c r="G141" s="359"/>
      <c r="H141" s="124">
        <f>SUM(H142:H142)</f>
        <v>2001.43</v>
      </c>
    </row>
    <row r="142" spans="1:8" ht="33.75" x14ac:dyDescent="0.25">
      <c r="A142" s="29" t="s">
        <v>230</v>
      </c>
      <c r="B142" s="111" t="s">
        <v>367</v>
      </c>
      <c r="C142" s="125" t="s">
        <v>373</v>
      </c>
      <c r="D142" s="30" t="s">
        <v>228</v>
      </c>
      <c r="E142" s="126">
        <f>'Memoria de Calculo '!C394</f>
        <v>1021.14</v>
      </c>
      <c r="F142" s="126">
        <f>'COMPOSIÇÕES UNITÁRIAS SD'!$G$64</f>
        <v>1.61</v>
      </c>
      <c r="G142" s="128">
        <f>ROUND(F142*1.2196,2)</f>
        <v>1.96</v>
      </c>
      <c r="H142" s="128">
        <f>ROUND(E142*G142,2)</f>
        <v>2001.43</v>
      </c>
    </row>
    <row r="143" spans="1:8" x14ac:dyDescent="0.25">
      <c r="A143" s="328"/>
      <c r="B143" s="328"/>
      <c r="C143" s="328"/>
      <c r="D143" s="328"/>
      <c r="E143" s="328"/>
      <c r="F143" s="328"/>
      <c r="G143" s="328"/>
      <c r="H143" s="328"/>
    </row>
    <row r="144" spans="1:8" x14ac:dyDescent="0.25">
      <c r="A144" s="28" t="s">
        <v>258</v>
      </c>
      <c r="B144" s="359" t="s">
        <v>259</v>
      </c>
      <c r="C144" s="359"/>
      <c r="D144" s="359"/>
      <c r="E144" s="359"/>
      <c r="F144" s="359"/>
      <c r="G144" s="359"/>
      <c r="H144" s="124">
        <f>SUM(H145:H145)</f>
        <v>452.53</v>
      </c>
    </row>
    <row r="145" spans="1:8" ht="22.5" x14ac:dyDescent="0.25">
      <c r="A145" s="29" t="s">
        <v>260</v>
      </c>
      <c r="B145" s="111" t="s">
        <v>340</v>
      </c>
      <c r="C145" s="127" t="s">
        <v>331</v>
      </c>
      <c r="D145" s="30" t="s">
        <v>275</v>
      </c>
      <c r="E145" s="126">
        <f>'Memoria de Calculo '!C399</f>
        <v>1</v>
      </c>
      <c r="F145" s="126">
        <f>'COMPOSIÇÕES UNITÁRIAS SD'!$G$69</f>
        <v>371.05</v>
      </c>
      <c r="G145" s="128">
        <f>ROUND(F145*1.2196,2)</f>
        <v>452.53</v>
      </c>
      <c r="H145" s="128">
        <f>ROUND(E145*G145,2)</f>
        <v>452.53</v>
      </c>
    </row>
    <row r="146" spans="1:8" x14ac:dyDescent="0.25">
      <c r="A146" s="328"/>
      <c r="B146" s="328"/>
      <c r="C146" s="328"/>
      <c r="D146" s="328"/>
      <c r="E146" s="328"/>
      <c r="F146" s="328"/>
      <c r="G146" s="328"/>
      <c r="H146" s="328"/>
    </row>
    <row r="147" spans="1:8" x14ac:dyDescent="0.25">
      <c r="A147" s="358" t="s">
        <v>226</v>
      </c>
      <c r="B147" s="358"/>
      <c r="C147" s="358"/>
      <c r="D147" s="358"/>
      <c r="E147" s="358"/>
      <c r="F147" s="358"/>
      <c r="G147" s="358"/>
      <c r="H147" s="186">
        <f>SUM(H144,H141,H137,H133,H130)</f>
        <v>49095.64</v>
      </c>
    </row>
    <row r="149" spans="1:8" x14ac:dyDescent="0.25">
      <c r="A149" s="240" t="s">
        <v>164</v>
      </c>
      <c r="B149" s="241" t="str">
        <f>'GERAL '!A16</f>
        <v>RUA PROJETA 07 - POV. TABULEIRO</v>
      </c>
      <c r="C149" s="242"/>
      <c r="D149" s="239" t="s">
        <v>165</v>
      </c>
      <c r="E149" s="243">
        <f>'GERAL '!C16</f>
        <v>6</v>
      </c>
      <c r="F149" s="244"/>
      <c r="G149" s="244"/>
      <c r="H149" s="238"/>
    </row>
    <row r="150" spans="1:8" x14ac:dyDescent="0.25">
      <c r="A150" s="131" t="s">
        <v>166</v>
      </c>
      <c r="B150" s="129">
        <f>E150*E149</f>
        <v>1920</v>
      </c>
      <c r="C150" s="119"/>
      <c r="D150" s="120" t="s">
        <v>167</v>
      </c>
      <c r="E150" s="121">
        <f>'GERAL '!B16</f>
        <v>320</v>
      </c>
      <c r="F150" s="122"/>
      <c r="G150" s="122"/>
      <c r="H150" s="187"/>
    </row>
    <row r="151" spans="1:8" x14ac:dyDescent="0.25">
      <c r="A151" s="318" t="s">
        <v>25</v>
      </c>
      <c r="B151" s="318" t="s">
        <v>92</v>
      </c>
      <c r="C151" s="318" t="s">
        <v>26</v>
      </c>
      <c r="D151" s="318" t="s">
        <v>27</v>
      </c>
      <c r="E151" s="320" t="s">
        <v>28</v>
      </c>
      <c r="F151" s="360" t="s">
        <v>168</v>
      </c>
      <c r="G151" s="361"/>
      <c r="H151" s="362"/>
    </row>
    <row r="152" spans="1:8" x14ac:dyDescent="0.25">
      <c r="A152" s="319"/>
      <c r="B152" s="319"/>
      <c r="C152" s="319"/>
      <c r="D152" s="319"/>
      <c r="E152" s="321"/>
      <c r="F152" s="123" t="s">
        <v>169</v>
      </c>
      <c r="G152" s="123" t="s">
        <v>170</v>
      </c>
      <c r="H152" s="178" t="s">
        <v>171</v>
      </c>
    </row>
    <row r="153" spans="1:8" x14ac:dyDescent="0.25">
      <c r="A153" s="28" t="s">
        <v>33</v>
      </c>
      <c r="B153" s="359" t="s">
        <v>173</v>
      </c>
      <c r="C153" s="359"/>
      <c r="D153" s="359"/>
      <c r="E153" s="359"/>
      <c r="F153" s="359"/>
      <c r="G153" s="359"/>
      <c r="H153" s="124">
        <f>H154</f>
        <v>1382.4</v>
      </c>
    </row>
    <row r="154" spans="1:8" x14ac:dyDescent="0.25">
      <c r="A154" s="29" t="s">
        <v>35</v>
      </c>
      <c r="B154" s="111">
        <v>100575</v>
      </c>
      <c r="C154" s="127" t="s">
        <v>174</v>
      </c>
      <c r="D154" s="30" t="s">
        <v>15</v>
      </c>
      <c r="E154" s="126">
        <f>'Memoria de Calculo '!C425</f>
        <v>1920</v>
      </c>
      <c r="F154" s="126">
        <f>'COMPOSIÇÕES UNITÁRIAS SD'!$G$27</f>
        <v>0.59</v>
      </c>
      <c r="G154" s="128">
        <f>ROUND(F154*1.2196,2)</f>
        <v>0.72</v>
      </c>
      <c r="H154" s="128">
        <f>ROUND(E154*G154,2)</f>
        <v>1382.4</v>
      </c>
    </row>
    <row r="155" spans="1:8" x14ac:dyDescent="0.25">
      <c r="A155" s="328"/>
      <c r="B155" s="328"/>
      <c r="C155" s="328"/>
      <c r="D155" s="328"/>
      <c r="E155" s="328"/>
      <c r="F155" s="328"/>
      <c r="G155" s="328"/>
      <c r="H155" s="328"/>
    </row>
    <row r="156" spans="1:8" x14ac:dyDescent="0.25">
      <c r="A156" s="28" t="s">
        <v>175</v>
      </c>
      <c r="B156" s="359" t="s">
        <v>176</v>
      </c>
      <c r="C156" s="359"/>
      <c r="D156" s="359"/>
      <c r="E156" s="359"/>
      <c r="F156" s="359"/>
      <c r="G156" s="359"/>
      <c r="H156" s="124">
        <f>SUM(H157:H158)</f>
        <v>168652.79999999999</v>
      </c>
    </row>
    <row r="157" spans="1:8" ht="22.5" x14ac:dyDescent="0.25">
      <c r="A157" s="29" t="s">
        <v>177</v>
      </c>
      <c r="B157" s="111" t="s">
        <v>256</v>
      </c>
      <c r="C157" s="127" t="s">
        <v>257</v>
      </c>
      <c r="D157" s="30" t="s">
        <v>15</v>
      </c>
      <c r="E157" s="126">
        <f>'Memoria de Calculo '!C431</f>
        <v>1920</v>
      </c>
      <c r="F157" s="126">
        <f>'COMPOSIÇÕES UNITÁRIAS SD'!$G$34</f>
        <v>70.22</v>
      </c>
      <c r="G157" s="128">
        <f>ROUND(F157*1.2196,2)</f>
        <v>85.64</v>
      </c>
      <c r="H157" s="128">
        <f>ROUND(E157*G157,2)</f>
        <v>164428.79999999999</v>
      </c>
    </row>
    <row r="158" spans="1:8" x14ac:dyDescent="0.25">
      <c r="A158" s="29" t="s">
        <v>323</v>
      </c>
      <c r="B158" s="111" t="s">
        <v>261</v>
      </c>
      <c r="C158" s="127" t="s">
        <v>341</v>
      </c>
      <c r="D158" s="30" t="s">
        <v>15</v>
      </c>
      <c r="E158" s="126">
        <f>'Memoria de Calculo '!C436</f>
        <v>1920</v>
      </c>
      <c r="F158" s="126">
        <f>'COMPOSIÇÕES UNITÁRIAS SD'!$G$42</f>
        <v>1.8</v>
      </c>
      <c r="G158" s="128">
        <f>ROUND(F158*1.2196,2)</f>
        <v>2.2000000000000002</v>
      </c>
      <c r="H158" s="128">
        <f>ROUND(E158*G158,2)</f>
        <v>4224</v>
      </c>
    </row>
    <row r="159" spans="1:8" x14ac:dyDescent="0.25">
      <c r="A159" s="328"/>
      <c r="B159" s="328"/>
      <c r="C159" s="328"/>
      <c r="D159" s="328"/>
      <c r="E159" s="328"/>
      <c r="F159" s="328"/>
      <c r="G159" s="328"/>
      <c r="H159" s="328"/>
    </row>
    <row r="160" spans="1:8" x14ac:dyDescent="0.25">
      <c r="A160" s="28" t="s">
        <v>178</v>
      </c>
      <c r="B160" s="359" t="s">
        <v>179</v>
      </c>
      <c r="C160" s="359"/>
      <c r="D160" s="359"/>
      <c r="E160" s="359"/>
      <c r="F160" s="359"/>
      <c r="G160" s="359"/>
      <c r="H160" s="124">
        <f>SUM(H161:H162)</f>
        <v>50437.72</v>
      </c>
    </row>
    <row r="161" spans="1:8" ht="33.75" x14ac:dyDescent="0.25">
      <c r="A161" s="29" t="s">
        <v>180</v>
      </c>
      <c r="B161" s="111">
        <v>94273</v>
      </c>
      <c r="C161" s="127" t="s">
        <v>181</v>
      </c>
      <c r="D161" s="30" t="s">
        <v>182</v>
      </c>
      <c r="E161" s="126">
        <f>'Memoria de Calculo '!C443</f>
        <v>652</v>
      </c>
      <c r="F161" s="126">
        <f>'COMPOSIÇÕES UNITÁRIAS SD'!$G$47</f>
        <v>41.5</v>
      </c>
      <c r="G161" s="128">
        <f>ROUND(F161*1.2196,2)</f>
        <v>50.61</v>
      </c>
      <c r="H161" s="128">
        <f>ROUND(E161*G161,2)</f>
        <v>32997.72</v>
      </c>
    </row>
    <row r="162" spans="1:8" ht="22.5" x14ac:dyDescent="0.25">
      <c r="A162" s="29" t="s">
        <v>183</v>
      </c>
      <c r="B162" s="111" t="s">
        <v>273</v>
      </c>
      <c r="C162" s="127" t="s">
        <v>262</v>
      </c>
      <c r="D162" s="30" t="s">
        <v>182</v>
      </c>
      <c r="E162" s="126">
        <f>'Memoria de Calculo '!C448</f>
        <v>640</v>
      </c>
      <c r="F162" s="126">
        <f>'COMPOSIÇÕES UNITÁRIAS SD'!$G$55</f>
        <v>22.34</v>
      </c>
      <c r="G162" s="128">
        <f>ROUND(F162*1.2196,2)</f>
        <v>27.25</v>
      </c>
      <c r="H162" s="128">
        <f>ROUND(E162*G162,2)</f>
        <v>17440</v>
      </c>
    </row>
    <row r="163" spans="1:8" x14ac:dyDescent="0.25">
      <c r="A163" s="328"/>
      <c r="B163" s="328"/>
      <c r="C163" s="328"/>
      <c r="D163" s="328"/>
      <c r="E163" s="328"/>
      <c r="F163" s="328"/>
      <c r="G163" s="328"/>
      <c r="H163" s="328"/>
    </row>
    <row r="164" spans="1:8" x14ac:dyDescent="0.25">
      <c r="A164" s="28" t="s">
        <v>229</v>
      </c>
      <c r="B164" s="359" t="s">
        <v>227</v>
      </c>
      <c r="C164" s="359"/>
      <c r="D164" s="359"/>
      <c r="E164" s="359"/>
      <c r="F164" s="359"/>
      <c r="G164" s="359"/>
      <c r="H164" s="124">
        <f>SUM(H165:H165)</f>
        <v>9559.14</v>
      </c>
    </row>
    <row r="165" spans="1:8" ht="33.75" x14ac:dyDescent="0.25">
      <c r="A165" s="29" t="s">
        <v>230</v>
      </c>
      <c r="B165" s="111" t="s">
        <v>367</v>
      </c>
      <c r="C165" s="125" t="s">
        <v>373</v>
      </c>
      <c r="D165" s="30" t="s">
        <v>228</v>
      </c>
      <c r="E165" s="126">
        <f>'Memoria de Calculo '!C457</f>
        <v>4877.1099999999997</v>
      </c>
      <c r="F165" s="126">
        <f>'COMPOSIÇÕES UNITÁRIAS SD'!$G$64</f>
        <v>1.61</v>
      </c>
      <c r="G165" s="128">
        <f>ROUND(F165*1.2196,2)</f>
        <v>1.96</v>
      </c>
      <c r="H165" s="128">
        <f>ROUND(E165*G165,2)</f>
        <v>9559.14</v>
      </c>
    </row>
    <row r="166" spans="1:8" x14ac:dyDescent="0.25">
      <c r="A166" s="328"/>
      <c r="B166" s="328"/>
      <c r="C166" s="328"/>
      <c r="D166" s="328"/>
      <c r="E166" s="328"/>
      <c r="F166" s="328"/>
      <c r="G166" s="328"/>
      <c r="H166" s="328"/>
    </row>
    <row r="167" spans="1:8" x14ac:dyDescent="0.25">
      <c r="A167" s="28" t="s">
        <v>258</v>
      </c>
      <c r="B167" s="359" t="s">
        <v>259</v>
      </c>
      <c r="C167" s="359"/>
      <c r="D167" s="359"/>
      <c r="E167" s="359"/>
      <c r="F167" s="359"/>
      <c r="G167" s="359"/>
      <c r="H167" s="124">
        <f>SUM(H168:H168)</f>
        <v>452.53</v>
      </c>
    </row>
    <row r="168" spans="1:8" ht="22.5" x14ac:dyDescent="0.25">
      <c r="A168" s="29" t="s">
        <v>260</v>
      </c>
      <c r="B168" s="111" t="s">
        <v>340</v>
      </c>
      <c r="C168" s="127" t="s">
        <v>331</v>
      </c>
      <c r="D168" s="30" t="s">
        <v>275</v>
      </c>
      <c r="E168" s="126">
        <f>'Memoria de Calculo '!C462</f>
        <v>1</v>
      </c>
      <c r="F168" s="126">
        <f>'COMPOSIÇÕES UNITÁRIAS SD'!$G$69</f>
        <v>371.05</v>
      </c>
      <c r="G168" s="128">
        <f>ROUND(F168*1.2196,2)</f>
        <v>452.53</v>
      </c>
      <c r="H168" s="128">
        <f>ROUND(E168*G168,2)</f>
        <v>452.53</v>
      </c>
    </row>
    <row r="169" spans="1:8" x14ac:dyDescent="0.25">
      <c r="A169" s="328"/>
      <c r="B169" s="328"/>
      <c r="C169" s="328"/>
      <c r="D169" s="328"/>
      <c r="E169" s="328"/>
      <c r="F169" s="328"/>
      <c r="G169" s="328"/>
      <c r="H169" s="328"/>
    </row>
    <row r="170" spans="1:8" x14ac:dyDescent="0.25">
      <c r="A170" s="358" t="s">
        <v>226</v>
      </c>
      <c r="B170" s="358"/>
      <c r="C170" s="358"/>
      <c r="D170" s="358"/>
      <c r="E170" s="358"/>
      <c r="F170" s="358"/>
      <c r="G170" s="358"/>
      <c r="H170" s="186">
        <f>SUM(H167,H164,H160,H156,H153)</f>
        <v>230484.59</v>
      </c>
    </row>
    <row r="173" spans="1:8" x14ac:dyDescent="0.25">
      <c r="A173" s="240" t="s">
        <v>164</v>
      </c>
      <c r="B173" s="241" t="str">
        <f>'GERAL '!A17</f>
        <v>RUA PROJETA 08 - POV. TABULEIRO</v>
      </c>
      <c r="C173" s="242"/>
      <c r="D173" s="239" t="s">
        <v>165</v>
      </c>
      <c r="E173" s="243">
        <f>'GERAL '!C17</f>
        <v>6</v>
      </c>
      <c r="F173" s="244"/>
      <c r="G173" s="244"/>
      <c r="H173" s="238"/>
    </row>
    <row r="174" spans="1:8" x14ac:dyDescent="0.25">
      <c r="A174" s="131" t="s">
        <v>166</v>
      </c>
      <c r="B174" s="129">
        <f>E174*E173</f>
        <v>336</v>
      </c>
      <c r="C174" s="119"/>
      <c r="D174" s="120" t="s">
        <v>167</v>
      </c>
      <c r="E174" s="121">
        <f>'GERAL '!B17</f>
        <v>56</v>
      </c>
      <c r="F174" s="122"/>
      <c r="G174" s="122"/>
      <c r="H174" s="187"/>
    </row>
    <row r="175" spans="1:8" x14ac:dyDescent="0.25">
      <c r="A175" s="318" t="s">
        <v>25</v>
      </c>
      <c r="B175" s="318" t="s">
        <v>92</v>
      </c>
      <c r="C175" s="318" t="s">
        <v>26</v>
      </c>
      <c r="D175" s="318" t="s">
        <v>27</v>
      </c>
      <c r="E175" s="320" t="s">
        <v>28</v>
      </c>
      <c r="F175" s="360" t="s">
        <v>168</v>
      </c>
      <c r="G175" s="361"/>
      <c r="H175" s="362"/>
    </row>
    <row r="176" spans="1:8" x14ac:dyDescent="0.25">
      <c r="A176" s="319"/>
      <c r="B176" s="319"/>
      <c r="C176" s="319"/>
      <c r="D176" s="319"/>
      <c r="E176" s="321"/>
      <c r="F176" s="123" t="s">
        <v>169</v>
      </c>
      <c r="G176" s="123" t="s">
        <v>170</v>
      </c>
      <c r="H176" s="178" t="s">
        <v>171</v>
      </c>
    </row>
    <row r="177" spans="1:8" x14ac:dyDescent="0.25">
      <c r="A177" s="28" t="s">
        <v>33</v>
      </c>
      <c r="B177" s="359" t="s">
        <v>173</v>
      </c>
      <c r="C177" s="359"/>
      <c r="D177" s="359"/>
      <c r="E177" s="359"/>
      <c r="F177" s="359"/>
      <c r="G177" s="359"/>
      <c r="H177" s="124">
        <f>H178</f>
        <v>241.92</v>
      </c>
    </row>
    <row r="178" spans="1:8" x14ac:dyDescent="0.25">
      <c r="A178" s="29" t="s">
        <v>35</v>
      </c>
      <c r="B178" s="111">
        <v>100575</v>
      </c>
      <c r="C178" s="127" t="s">
        <v>174</v>
      </c>
      <c r="D178" s="30" t="s">
        <v>15</v>
      </c>
      <c r="E178" s="126">
        <f>'Memoria de Calculo '!C489</f>
        <v>336</v>
      </c>
      <c r="F178" s="126">
        <f>'COMPOSIÇÕES UNITÁRIAS SD'!$G$27</f>
        <v>0.59</v>
      </c>
      <c r="G178" s="128">
        <f>ROUND(F178*1.2196,2)</f>
        <v>0.72</v>
      </c>
      <c r="H178" s="128">
        <f>ROUND(E178*G178,2)</f>
        <v>241.92</v>
      </c>
    </row>
    <row r="179" spans="1:8" x14ac:dyDescent="0.25">
      <c r="A179" s="328"/>
      <c r="B179" s="328"/>
      <c r="C179" s="328"/>
      <c r="D179" s="328"/>
      <c r="E179" s="328"/>
      <c r="F179" s="328"/>
      <c r="G179" s="328"/>
      <c r="H179" s="328"/>
    </row>
    <row r="180" spans="1:8" x14ac:dyDescent="0.25">
      <c r="A180" s="28" t="s">
        <v>175</v>
      </c>
      <c r="B180" s="359" t="s">
        <v>176</v>
      </c>
      <c r="C180" s="359"/>
      <c r="D180" s="359"/>
      <c r="E180" s="359"/>
      <c r="F180" s="359"/>
      <c r="G180" s="359"/>
      <c r="H180" s="124">
        <f>SUM(H181:H182)</f>
        <v>29514.240000000002</v>
      </c>
    </row>
    <row r="181" spans="1:8" ht="22.5" x14ac:dyDescent="0.25">
      <c r="A181" s="29" t="s">
        <v>177</v>
      </c>
      <c r="B181" s="111" t="s">
        <v>256</v>
      </c>
      <c r="C181" s="127" t="s">
        <v>257</v>
      </c>
      <c r="D181" s="30" t="s">
        <v>15</v>
      </c>
      <c r="E181" s="126">
        <f>'Memoria de Calculo '!C495</f>
        <v>336</v>
      </c>
      <c r="F181" s="126">
        <f>'COMPOSIÇÕES UNITÁRIAS SD'!$G$34</f>
        <v>70.22</v>
      </c>
      <c r="G181" s="128">
        <f>ROUND(F181*1.2196,2)</f>
        <v>85.64</v>
      </c>
      <c r="H181" s="128">
        <f>ROUND(E181*G181,2)</f>
        <v>28775.040000000001</v>
      </c>
    </row>
    <row r="182" spans="1:8" x14ac:dyDescent="0.25">
      <c r="A182" s="29" t="s">
        <v>323</v>
      </c>
      <c r="B182" s="111" t="s">
        <v>261</v>
      </c>
      <c r="C182" s="127" t="s">
        <v>341</v>
      </c>
      <c r="D182" s="30" t="s">
        <v>15</v>
      </c>
      <c r="E182" s="126">
        <f>'Memoria de Calculo '!C500</f>
        <v>336</v>
      </c>
      <c r="F182" s="126">
        <f>'COMPOSIÇÕES UNITÁRIAS SD'!$G$42</f>
        <v>1.8</v>
      </c>
      <c r="G182" s="128">
        <f>ROUND(F182*1.2196,2)</f>
        <v>2.2000000000000002</v>
      </c>
      <c r="H182" s="128">
        <f>ROUND(E182*G182,2)</f>
        <v>739.2</v>
      </c>
    </row>
    <row r="183" spans="1:8" x14ac:dyDescent="0.25">
      <c r="A183" s="328"/>
      <c r="B183" s="328"/>
      <c r="C183" s="328"/>
      <c r="D183" s="328"/>
      <c r="E183" s="328"/>
      <c r="F183" s="328"/>
      <c r="G183" s="328"/>
      <c r="H183" s="328"/>
    </row>
    <row r="184" spans="1:8" x14ac:dyDescent="0.25">
      <c r="A184" s="28" t="s">
        <v>178</v>
      </c>
      <c r="B184" s="359" t="s">
        <v>179</v>
      </c>
      <c r="C184" s="359"/>
      <c r="D184" s="359"/>
      <c r="E184" s="359"/>
      <c r="F184" s="359"/>
      <c r="G184" s="359"/>
      <c r="H184" s="124">
        <f>SUM(H185:H186)</f>
        <v>9327.64</v>
      </c>
    </row>
    <row r="185" spans="1:8" ht="33.75" x14ac:dyDescent="0.25">
      <c r="A185" s="29" t="s">
        <v>180</v>
      </c>
      <c r="B185" s="111">
        <v>94273</v>
      </c>
      <c r="C185" s="127" t="s">
        <v>181</v>
      </c>
      <c r="D185" s="30" t="s">
        <v>182</v>
      </c>
      <c r="E185" s="126">
        <f>'Memoria de Calculo '!C507</f>
        <v>124</v>
      </c>
      <c r="F185" s="126">
        <f>'COMPOSIÇÕES UNITÁRIAS SD'!$G$47</f>
        <v>41.5</v>
      </c>
      <c r="G185" s="128">
        <f>ROUND(F185*1.2196,2)</f>
        <v>50.61</v>
      </c>
      <c r="H185" s="128">
        <f>ROUND(E185*G185,2)</f>
        <v>6275.64</v>
      </c>
    </row>
    <row r="186" spans="1:8" ht="22.5" x14ac:dyDescent="0.25">
      <c r="A186" s="29" t="s">
        <v>183</v>
      </c>
      <c r="B186" s="111" t="s">
        <v>273</v>
      </c>
      <c r="C186" s="127" t="s">
        <v>262</v>
      </c>
      <c r="D186" s="30" t="s">
        <v>182</v>
      </c>
      <c r="E186" s="126">
        <f>'Memoria de Calculo '!C512</f>
        <v>112</v>
      </c>
      <c r="F186" s="126">
        <f>'COMPOSIÇÕES UNITÁRIAS SD'!$G$55</f>
        <v>22.34</v>
      </c>
      <c r="G186" s="128">
        <f>ROUND(F186*1.2196,2)</f>
        <v>27.25</v>
      </c>
      <c r="H186" s="128">
        <f>ROUND(E186*G186,2)</f>
        <v>3052</v>
      </c>
    </row>
    <row r="187" spans="1:8" x14ac:dyDescent="0.25">
      <c r="A187" s="328"/>
      <c r="B187" s="328"/>
      <c r="C187" s="328"/>
      <c r="D187" s="328"/>
      <c r="E187" s="328"/>
      <c r="F187" s="328"/>
      <c r="G187" s="328"/>
      <c r="H187" s="328"/>
    </row>
    <row r="188" spans="1:8" x14ac:dyDescent="0.25">
      <c r="A188" s="28" t="s">
        <v>229</v>
      </c>
      <c r="B188" s="359" t="s">
        <v>227</v>
      </c>
      <c r="C188" s="359"/>
      <c r="D188" s="359"/>
      <c r="E188" s="359"/>
      <c r="F188" s="359"/>
      <c r="G188" s="359"/>
      <c r="H188" s="124">
        <f>SUM(H189:H189)</f>
        <v>1672.84</v>
      </c>
    </row>
    <row r="189" spans="1:8" ht="33.75" x14ac:dyDescent="0.25">
      <c r="A189" s="29" t="s">
        <v>230</v>
      </c>
      <c r="B189" s="111" t="s">
        <v>367</v>
      </c>
      <c r="C189" s="125" t="s">
        <v>373</v>
      </c>
      <c r="D189" s="30" t="s">
        <v>228</v>
      </c>
      <c r="E189" s="126">
        <f>'Memoria de Calculo '!C521</f>
        <v>853.49</v>
      </c>
      <c r="F189" s="126">
        <f>'COMPOSIÇÕES UNITÁRIAS SD'!$G$64</f>
        <v>1.61</v>
      </c>
      <c r="G189" s="128">
        <f>ROUND(F189*1.2196,2)</f>
        <v>1.96</v>
      </c>
      <c r="H189" s="128">
        <f>ROUND(E189*G189,2)</f>
        <v>1672.84</v>
      </c>
    </row>
    <row r="190" spans="1:8" x14ac:dyDescent="0.25">
      <c r="A190" s="328"/>
      <c r="B190" s="328"/>
      <c r="C190" s="328"/>
      <c r="D190" s="328"/>
      <c r="E190" s="328"/>
      <c r="F190" s="328"/>
      <c r="G190" s="328"/>
      <c r="H190" s="328"/>
    </row>
    <row r="191" spans="1:8" x14ac:dyDescent="0.25">
      <c r="A191" s="28" t="s">
        <v>258</v>
      </c>
      <c r="B191" s="359" t="s">
        <v>259</v>
      </c>
      <c r="C191" s="359"/>
      <c r="D191" s="359"/>
      <c r="E191" s="359"/>
      <c r="F191" s="359"/>
      <c r="G191" s="359"/>
      <c r="H191" s="124">
        <f>SUM(H192:H192)</f>
        <v>452.53</v>
      </c>
    </row>
    <row r="192" spans="1:8" ht="22.5" x14ac:dyDescent="0.25">
      <c r="A192" s="29" t="s">
        <v>260</v>
      </c>
      <c r="B192" s="111" t="s">
        <v>340</v>
      </c>
      <c r="C192" s="127" t="s">
        <v>331</v>
      </c>
      <c r="D192" s="30" t="s">
        <v>275</v>
      </c>
      <c r="E192" s="126">
        <f>'Memoria de Calculo '!C526</f>
        <v>1</v>
      </c>
      <c r="F192" s="126">
        <f>'COMPOSIÇÕES UNITÁRIAS SD'!$G$69</f>
        <v>371.05</v>
      </c>
      <c r="G192" s="128">
        <f>ROUND(F192*1.2196,2)</f>
        <v>452.53</v>
      </c>
      <c r="H192" s="128">
        <f>ROUND(E192*G192,2)</f>
        <v>452.53</v>
      </c>
    </row>
    <row r="193" spans="1:8" x14ac:dyDescent="0.25">
      <c r="A193" s="328"/>
      <c r="B193" s="328"/>
      <c r="C193" s="328"/>
      <c r="D193" s="328"/>
      <c r="E193" s="328"/>
      <c r="F193" s="328"/>
      <c r="G193" s="328"/>
      <c r="H193" s="328"/>
    </row>
    <row r="194" spans="1:8" x14ac:dyDescent="0.25">
      <c r="A194" s="358" t="s">
        <v>226</v>
      </c>
      <c r="B194" s="358"/>
      <c r="C194" s="358"/>
      <c r="D194" s="358"/>
      <c r="E194" s="358"/>
      <c r="F194" s="358"/>
      <c r="G194" s="358"/>
      <c r="H194" s="186">
        <f>SUM(H191,H188,H184,H180,H177)</f>
        <v>41209.17</v>
      </c>
    </row>
    <row r="196" spans="1:8" x14ac:dyDescent="0.25">
      <c r="A196" s="240" t="s">
        <v>164</v>
      </c>
      <c r="B196" s="241" t="str">
        <f>'GERAL '!A18</f>
        <v>RUA PADRE MARCOS - ZONA URBANA CB</v>
      </c>
      <c r="C196" s="242"/>
      <c r="D196" s="239" t="s">
        <v>165</v>
      </c>
      <c r="E196" s="243">
        <f>'GERAL '!C18</f>
        <v>6</v>
      </c>
      <c r="F196" s="244"/>
      <c r="G196" s="244"/>
      <c r="H196" s="238"/>
    </row>
    <row r="197" spans="1:8" x14ac:dyDescent="0.25">
      <c r="A197" s="131" t="s">
        <v>166</v>
      </c>
      <c r="B197" s="129">
        <f>E197*E196</f>
        <v>2382</v>
      </c>
      <c r="C197" s="119"/>
      <c r="D197" s="120" t="s">
        <v>167</v>
      </c>
      <c r="E197" s="121">
        <f>'GERAL '!B18</f>
        <v>397</v>
      </c>
      <c r="F197" s="122"/>
      <c r="G197" s="122"/>
      <c r="H197" s="187"/>
    </row>
    <row r="198" spans="1:8" x14ac:dyDescent="0.25">
      <c r="A198" s="318" t="s">
        <v>25</v>
      </c>
      <c r="B198" s="318" t="s">
        <v>92</v>
      </c>
      <c r="C198" s="318" t="s">
        <v>26</v>
      </c>
      <c r="D198" s="318" t="s">
        <v>27</v>
      </c>
      <c r="E198" s="320" t="s">
        <v>28</v>
      </c>
      <c r="F198" s="360" t="s">
        <v>168</v>
      </c>
      <c r="G198" s="361"/>
      <c r="H198" s="362"/>
    </row>
    <row r="199" spans="1:8" x14ac:dyDescent="0.25">
      <c r="A199" s="319"/>
      <c r="B199" s="319"/>
      <c r="C199" s="319"/>
      <c r="D199" s="319"/>
      <c r="E199" s="321"/>
      <c r="F199" s="123" t="s">
        <v>169</v>
      </c>
      <c r="G199" s="123" t="s">
        <v>170</v>
      </c>
      <c r="H199" s="178" t="s">
        <v>171</v>
      </c>
    </row>
    <row r="200" spans="1:8" x14ac:dyDescent="0.25">
      <c r="A200" s="28" t="s">
        <v>33</v>
      </c>
      <c r="B200" s="359" t="s">
        <v>173</v>
      </c>
      <c r="C200" s="359"/>
      <c r="D200" s="359"/>
      <c r="E200" s="359"/>
      <c r="F200" s="359"/>
      <c r="G200" s="359"/>
      <c r="H200" s="124">
        <f>H201</f>
        <v>1715.04</v>
      </c>
    </row>
    <row r="201" spans="1:8" x14ac:dyDescent="0.25">
      <c r="A201" s="29" t="s">
        <v>35</v>
      </c>
      <c r="B201" s="111">
        <v>100575</v>
      </c>
      <c r="C201" s="127" t="s">
        <v>174</v>
      </c>
      <c r="D201" s="30" t="s">
        <v>15</v>
      </c>
      <c r="E201" s="126">
        <f>'Memoria de Calculo '!C554</f>
        <v>2382</v>
      </c>
      <c r="F201" s="126">
        <f>'COMPOSIÇÕES UNITÁRIAS SD'!$G$27</f>
        <v>0.59</v>
      </c>
      <c r="G201" s="128">
        <f>ROUND(F201*1.2196,2)</f>
        <v>0.72</v>
      </c>
      <c r="H201" s="128">
        <f>ROUND(E201*G201,2)</f>
        <v>1715.04</v>
      </c>
    </row>
    <row r="202" spans="1:8" x14ac:dyDescent="0.25">
      <c r="A202" s="328"/>
      <c r="B202" s="328"/>
      <c r="C202" s="328"/>
      <c r="D202" s="328"/>
      <c r="E202" s="328"/>
      <c r="F202" s="328"/>
      <c r="G202" s="328"/>
      <c r="H202" s="328"/>
    </row>
    <row r="203" spans="1:8" x14ac:dyDescent="0.25">
      <c r="A203" s="28" t="s">
        <v>175</v>
      </c>
      <c r="B203" s="359" t="s">
        <v>176</v>
      </c>
      <c r="C203" s="359"/>
      <c r="D203" s="359"/>
      <c r="E203" s="359"/>
      <c r="F203" s="359"/>
      <c r="G203" s="359"/>
      <c r="H203" s="124">
        <f>SUM(H204:H205)</f>
        <v>209234.88</v>
      </c>
    </row>
    <row r="204" spans="1:8" ht="22.5" x14ac:dyDescent="0.25">
      <c r="A204" s="29" t="s">
        <v>177</v>
      </c>
      <c r="B204" s="111" t="s">
        <v>256</v>
      </c>
      <c r="C204" s="127" t="s">
        <v>257</v>
      </c>
      <c r="D204" s="30" t="s">
        <v>15</v>
      </c>
      <c r="E204" s="126">
        <f>'Memoria de Calculo '!C560</f>
        <v>2382</v>
      </c>
      <c r="F204" s="126">
        <f>'COMPOSIÇÕES UNITÁRIAS SD'!$G$34</f>
        <v>70.22</v>
      </c>
      <c r="G204" s="128">
        <f>ROUND(F204*1.2196,2)</f>
        <v>85.64</v>
      </c>
      <c r="H204" s="128">
        <f>ROUND(E204*G204,2)</f>
        <v>203994.48</v>
      </c>
    </row>
    <row r="205" spans="1:8" x14ac:dyDescent="0.25">
      <c r="A205" s="29" t="s">
        <v>323</v>
      </c>
      <c r="B205" s="111" t="s">
        <v>261</v>
      </c>
      <c r="C205" s="127" t="s">
        <v>341</v>
      </c>
      <c r="D205" s="30" t="s">
        <v>15</v>
      </c>
      <c r="E205" s="126">
        <f>'Memoria de Calculo '!C565</f>
        <v>2382</v>
      </c>
      <c r="F205" s="126">
        <f>'COMPOSIÇÕES UNITÁRIAS SD'!$G$42</f>
        <v>1.8</v>
      </c>
      <c r="G205" s="128">
        <f>ROUND(F205*1.2196,2)</f>
        <v>2.2000000000000002</v>
      </c>
      <c r="H205" s="128">
        <f>ROUND(E205*G205,2)</f>
        <v>5240.3999999999996</v>
      </c>
    </row>
    <row r="206" spans="1:8" x14ac:dyDescent="0.25">
      <c r="A206" s="328"/>
      <c r="B206" s="328"/>
      <c r="C206" s="328"/>
      <c r="D206" s="328"/>
      <c r="E206" s="328"/>
      <c r="F206" s="328"/>
      <c r="G206" s="328"/>
      <c r="H206" s="328"/>
    </row>
    <row r="207" spans="1:8" x14ac:dyDescent="0.25">
      <c r="A207" s="28" t="s">
        <v>178</v>
      </c>
      <c r="B207" s="359" t="s">
        <v>179</v>
      </c>
      <c r="C207" s="359"/>
      <c r="D207" s="359"/>
      <c r="E207" s="359"/>
      <c r="F207" s="359"/>
      <c r="G207" s="359"/>
      <c r="H207" s="124">
        <f>SUM(H208:H209)</f>
        <v>62428.160000000003</v>
      </c>
    </row>
    <row r="208" spans="1:8" ht="33.75" x14ac:dyDescent="0.25">
      <c r="A208" s="29" t="s">
        <v>180</v>
      </c>
      <c r="B208" s="111">
        <v>94273</v>
      </c>
      <c r="C208" s="127" t="s">
        <v>181</v>
      </c>
      <c r="D208" s="30" t="s">
        <v>182</v>
      </c>
      <c r="E208" s="126">
        <f>'Memoria de Calculo '!C572</f>
        <v>806</v>
      </c>
      <c r="F208" s="126">
        <f>'COMPOSIÇÕES UNITÁRIAS SD'!$G$47</f>
        <v>41.5</v>
      </c>
      <c r="G208" s="128">
        <f>ROUND(F208*1.2196,2)</f>
        <v>50.61</v>
      </c>
      <c r="H208" s="128">
        <f>ROUND(E208*G208,2)</f>
        <v>40791.660000000003</v>
      </c>
    </row>
    <row r="209" spans="1:8" ht="22.5" x14ac:dyDescent="0.25">
      <c r="A209" s="29" t="s">
        <v>183</v>
      </c>
      <c r="B209" s="111" t="s">
        <v>273</v>
      </c>
      <c r="C209" s="127" t="s">
        <v>262</v>
      </c>
      <c r="D209" s="30" t="s">
        <v>182</v>
      </c>
      <c r="E209" s="126">
        <f>'Memoria de Calculo '!C577</f>
        <v>794</v>
      </c>
      <c r="F209" s="126">
        <f>'COMPOSIÇÕES UNITÁRIAS SD'!$G$55</f>
        <v>22.34</v>
      </c>
      <c r="G209" s="128">
        <f>ROUND(F209*1.2196,2)</f>
        <v>27.25</v>
      </c>
      <c r="H209" s="128">
        <f>ROUND(E209*G209,2)</f>
        <v>21636.5</v>
      </c>
    </row>
    <row r="210" spans="1:8" x14ac:dyDescent="0.25">
      <c r="A210" s="328"/>
      <c r="B210" s="328"/>
      <c r="C210" s="328"/>
      <c r="D210" s="328"/>
      <c r="E210" s="328"/>
      <c r="F210" s="328"/>
      <c r="G210" s="328"/>
      <c r="H210" s="328"/>
    </row>
    <row r="211" spans="1:8" x14ac:dyDescent="0.25">
      <c r="A211" s="28" t="s">
        <v>229</v>
      </c>
      <c r="B211" s="359" t="s">
        <v>227</v>
      </c>
      <c r="C211" s="359"/>
      <c r="D211" s="359"/>
      <c r="E211" s="359"/>
      <c r="F211" s="359"/>
      <c r="G211" s="359"/>
      <c r="H211" s="124">
        <f>SUM(H212:H212)</f>
        <v>11859.29</v>
      </c>
    </row>
    <row r="212" spans="1:8" ht="33.75" x14ac:dyDescent="0.25">
      <c r="A212" s="29" t="s">
        <v>230</v>
      </c>
      <c r="B212" s="111" t="s">
        <v>367</v>
      </c>
      <c r="C212" s="125" t="s">
        <v>373</v>
      </c>
      <c r="D212" s="30" t="s">
        <v>228</v>
      </c>
      <c r="E212" s="126">
        <f>'Memoria de Calculo '!C586</f>
        <v>6050.66</v>
      </c>
      <c r="F212" s="126">
        <f>'COMPOSIÇÕES UNITÁRIAS SD'!$G$64</f>
        <v>1.61</v>
      </c>
      <c r="G212" s="128">
        <f>ROUND(F212*1.2196,2)</f>
        <v>1.96</v>
      </c>
      <c r="H212" s="128">
        <f>ROUND(E212*G212,2)</f>
        <v>11859.29</v>
      </c>
    </row>
    <row r="213" spans="1:8" x14ac:dyDescent="0.25">
      <c r="A213" s="328"/>
      <c r="B213" s="328"/>
      <c r="C213" s="328"/>
      <c r="D213" s="328"/>
      <c r="E213" s="328"/>
      <c r="F213" s="328"/>
      <c r="G213" s="328"/>
      <c r="H213" s="328"/>
    </row>
    <row r="214" spans="1:8" x14ac:dyDescent="0.25">
      <c r="A214" s="28" t="s">
        <v>258</v>
      </c>
      <c r="B214" s="359" t="s">
        <v>259</v>
      </c>
      <c r="C214" s="359"/>
      <c r="D214" s="359"/>
      <c r="E214" s="359"/>
      <c r="F214" s="359"/>
      <c r="G214" s="359"/>
      <c r="H214" s="124">
        <f>SUM(H215:H215)</f>
        <v>452.53</v>
      </c>
    </row>
    <row r="215" spans="1:8" ht="22.5" x14ac:dyDescent="0.25">
      <c r="A215" s="29" t="s">
        <v>260</v>
      </c>
      <c r="B215" s="111" t="s">
        <v>340</v>
      </c>
      <c r="C215" s="127" t="s">
        <v>331</v>
      </c>
      <c r="D215" s="30" t="s">
        <v>275</v>
      </c>
      <c r="E215" s="126">
        <f>'Memoria de Calculo '!C591</f>
        <v>1</v>
      </c>
      <c r="F215" s="126">
        <f>'COMPOSIÇÕES UNITÁRIAS SD'!$G$69</f>
        <v>371.05</v>
      </c>
      <c r="G215" s="128">
        <f>ROUND(F215*1.2196,2)</f>
        <v>452.53</v>
      </c>
      <c r="H215" s="128">
        <f>ROUND(E215*G215,2)</f>
        <v>452.53</v>
      </c>
    </row>
    <row r="216" spans="1:8" x14ac:dyDescent="0.25">
      <c r="A216" s="328"/>
      <c r="B216" s="328"/>
      <c r="C216" s="328"/>
      <c r="D216" s="328"/>
      <c r="E216" s="328"/>
      <c r="F216" s="328"/>
      <c r="G216" s="328"/>
      <c r="H216" s="328"/>
    </row>
    <row r="217" spans="1:8" x14ac:dyDescent="0.25">
      <c r="A217" s="358" t="s">
        <v>226</v>
      </c>
      <c r="B217" s="358"/>
      <c r="C217" s="358"/>
      <c r="D217" s="358"/>
      <c r="E217" s="358"/>
      <c r="F217" s="358"/>
      <c r="G217" s="358"/>
      <c r="H217" s="186">
        <f>SUM(H214,H211,H207,H203,H200)</f>
        <v>285689.89999999997</v>
      </c>
    </row>
    <row r="219" spans="1:8" x14ac:dyDescent="0.25">
      <c r="A219" s="240" t="s">
        <v>164</v>
      </c>
      <c r="B219" s="241" t="str">
        <f>'GERAL '!A19</f>
        <v>RUA SILVINO ALVES DE MENESES - ZONA URBANA CB</v>
      </c>
      <c r="C219" s="242"/>
      <c r="D219" s="239" t="s">
        <v>165</v>
      </c>
      <c r="E219" s="243">
        <f>'GERAL '!C19</f>
        <v>6</v>
      </c>
      <c r="F219" s="244"/>
      <c r="G219" s="244"/>
      <c r="H219" s="238"/>
    </row>
    <row r="220" spans="1:8" x14ac:dyDescent="0.25">
      <c r="A220" s="131" t="s">
        <v>166</v>
      </c>
      <c r="B220" s="129">
        <f>E220*E219</f>
        <v>1416</v>
      </c>
      <c r="C220" s="119"/>
      <c r="D220" s="120" t="s">
        <v>167</v>
      </c>
      <c r="E220" s="121">
        <f>'GERAL '!B19</f>
        <v>236</v>
      </c>
      <c r="F220" s="122"/>
      <c r="G220" s="122"/>
      <c r="H220" s="187"/>
    </row>
    <row r="221" spans="1:8" x14ac:dyDescent="0.25">
      <c r="A221" s="318" t="s">
        <v>25</v>
      </c>
      <c r="B221" s="318" t="s">
        <v>92</v>
      </c>
      <c r="C221" s="318" t="s">
        <v>26</v>
      </c>
      <c r="D221" s="318" t="s">
        <v>27</v>
      </c>
      <c r="E221" s="320" t="s">
        <v>28</v>
      </c>
      <c r="F221" s="360" t="s">
        <v>168</v>
      </c>
      <c r="G221" s="361"/>
      <c r="H221" s="362"/>
    </row>
    <row r="222" spans="1:8" x14ac:dyDescent="0.25">
      <c r="A222" s="319"/>
      <c r="B222" s="319"/>
      <c r="C222" s="319"/>
      <c r="D222" s="319"/>
      <c r="E222" s="321"/>
      <c r="F222" s="123" t="s">
        <v>169</v>
      </c>
      <c r="G222" s="123" t="s">
        <v>170</v>
      </c>
      <c r="H222" s="178" t="s">
        <v>171</v>
      </c>
    </row>
    <row r="223" spans="1:8" x14ac:dyDescent="0.25">
      <c r="A223" s="28" t="s">
        <v>33</v>
      </c>
      <c r="B223" s="359" t="s">
        <v>173</v>
      </c>
      <c r="C223" s="359"/>
      <c r="D223" s="359"/>
      <c r="E223" s="359"/>
      <c r="F223" s="359"/>
      <c r="G223" s="359"/>
      <c r="H223" s="124">
        <f>H224</f>
        <v>1019.52</v>
      </c>
    </row>
    <row r="224" spans="1:8" x14ac:dyDescent="0.25">
      <c r="A224" s="29" t="s">
        <v>35</v>
      </c>
      <c r="B224" s="111">
        <v>100575</v>
      </c>
      <c r="C224" s="127" t="s">
        <v>174</v>
      </c>
      <c r="D224" s="30" t="s">
        <v>15</v>
      </c>
      <c r="E224" s="126">
        <f>'Memoria de Calculo '!C619</f>
        <v>1416</v>
      </c>
      <c r="F224" s="126">
        <f>'COMPOSIÇÕES UNITÁRIAS SD'!$G$27</f>
        <v>0.59</v>
      </c>
      <c r="G224" s="128">
        <f>ROUND(F224*1.2196,2)</f>
        <v>0.72</v>
      </c>
      <c r="H224" s="128">
        <f>ROUND(E224*G224,2)</f>
        <v>1019.52</v>
      </c>
    </row>
    <row r="225" spans="1:8" x14ac:dyDescent="0.25">
      <c r="A225" s="328"/>
      <c r="B225" s="328"/>
      <c r="C225" s="328"/>
      <c r="D225" s="328"/>
      <c r="E225" s="328"/>
      <c r="F225" s="328"/>
      <c r="G225" s="328"/>
      <c r="H225" s="328"/>
    </row>
    <row r="226" spans="1:8" x14ac:dyDescent="0.25">
      <c r="A226" s="28" t="s">
        <v>175</v>
      </c>
      <c r="B226" s="359" t="s">
        <v>176</v>
      </c>
      <c r="C226" s="359"/>
      <c r="D226" s="359"/>
      <c r="E226" s="359"/>
      <c r="F226" s="359"/>
      <c r="G226" s="359"/>
      <c r="H226" s="124">
        <f>SUM(H227:H228)</f>
        <v>124381.44</v>
      </c>
    </row>
    <row r="227" spans="1:8" ht="22.5" x14ac:dyDescent="0.25">
      <c r="A227" s="29" t="s">
        <v>177</v>
      </c>
      <c r="B227" s="111" t="s">
        <v>256</v>
      </c>
      <c r="C227" s="127" t="s">
        <v>257</v>
      </c>
      <c r="D227" s="30" t="s">
        <v>15</v>
      </c>
      <c r="E227" s="126">
        <f>'Memoria de Calculo '!C625</f>
        <v>1416</v>
      </c>
      <c r="F227" s="126">
        <f>'COMPOSIÇÕES UNITÁRIAS SD'!$G$34</f>
        <v>70.22</v>
      </c>
      <c r="G227" s="128">
        <f>ROUND(F227*1.2196,2)</f>
        <v>85.64</v>
      </c>
      <c r="H227" s="128">
        <f>ROUND(E227*G227,2)</f>
        <v>121266.24000000001</v>
      </c>
    </row>
    <row r="228" spans="1:8" x14ac:dyDescent="0.25">
      <c r="A228" s="29" t="s">
        <v>323</v>
      </c>
      <c r="B228" s="111" t="s">
        <v>261</v>
      </c>
      <c r="C228" s="127" t="s">
        <v>341</v>
      </c>
      <c r="D228" s="30" t="s">
        <v>15</v>
      </c>
      <c r="E228" s="126">
        <f>'Memoria de Calculo '!C630</f>
        <v>1416</v>
      </c>
      <c r="F228" s="126">
        <f>'COMPOSIÇÕES UNITÁRIAS SD'!$G$42</f>
        <v>1.8</v>
      </c>
      <c r="G228" s="128">
        <f>ROUND(F228*1.2196,2)</f>
        <v>2.2000000000000002</v>
      </c>
      <c r="H228" s="128">
        <f>ROUND(E228*G228,2)</f>
        <v>3115.2</v>
      </c>
    </row>
    <row r="229" spans="1:8" x14ac:dyDescent="0.25">
      <c r="A229" s="328"/>
      <c r="B229" s="328"/>
      <c r="C229" s="328"/>
      <c r="D229" s="328"/>
      <c r="E229" s="328"/>
      <c r="F229" s="328"/>
      <c r="G229" s="328"/>
      <c r="H229" s="328"/>
    </row>
    <row r="230" spans="1:8" x14ac:dyDescent="0.25">
      <c r="A230" s="28" t="s">
        <v>178</v>
      </c>
      <c r="B230" s="359" t="s">
        <v>179</v>
      </c>
      <c r="C230" s="359"/>
      <c r="D230" s="359"/>
      <c r="E230" s="359"/>
      <c r="F230" s="359"/>
      <c r="G230" s="359"/>
      <c r="H230" s="124">
        <f>SUM(H231:H232)</f>
        <v>37357.240000000005</v>
      </c>
    </row>
    <row r="231" spans="1:8" ht="33.75" x14ac:dyDescent="0.25">
      <c r="A231" s="29" t="s">
        <v>180</v>
      </c>
      <c r="B231" s="111">
        <v>94273</v>
      </c>
      <c r="C231" s="127" t="s">
        <v>181</v>
      </c>
      <c r="D231" s="30" t="s">
        <v>182</v>
      </c>
      <c r="E231" s="126">
        <f>'Memoria de Calculo '!C637</f>
        <v>484</v>
      </c>
      <c r="F231" s="126">
        <f>'COMPOSIÇÕES UNITÁRIAS SD'!$G$47</f>
        <v>41.5</v>
      </c>
      <c r="G231" s="128">
        <f>ROUND(F231*1.2196,2)</f>
        <v>50.61</v>
      </c>
      <c r="H231" s="128">
        <f>ROUND(E231*G231,2)</f>
        <v>24495.24</v>
      </c>
    </row>
    <row r="232" spans="1:8" ht="22.5" x14ac:dyDescent="0.25">
      <c r="A232" s="29" t="s">
        <v>183</v>
      </c>
      <c r="B232" s="111" t="s">
        <v>273</v>
      </c>
      <c r="C232" s="127" t="s">
        <v>262</v>
      </c>
      <c r="D232" s="30" t="s">
        <v>182</v>
      </c>
      <c r="E232" s="126">
        <f>'Memoria de Calculo '!C642</f>
        <v>472</v>
      </c>
      <c r="F232" s="126">
        <f>'COMPOSIÇÕES UNITÁRIAS SD'!$G$55</f>
        <v>22.34</v>
      </c>
      <c r="G232" s="128">
        <f>ROUND(F232*1.2196,2)</f>
        <v>27.25</v>
      </c>
      <c r="H232" s="128">
        <f>ROUND(E232*G232,2)</f>
        <v>12862</v>
      </c>
    </row>
    <row r="233" spans="1:8" x14ac:dyDescent="0.25">
      <c r="A233" s="328"/>
      <c r="B233" s="328"/>
      <c r="C233" s="328"/>
      <c r="D233" s="328"/>
      <c r="E233" s="328"/>
      <c r="F233" s="328"/>
      <c r="G233" s="328"/>
      <c r="H233" s="328"/>
    </row>
    <row r="234" spans="1:8" x14ac:dyDescent="0.25">
      <c r="A234" s="28" t="s">
        <v>229</v>
      </c>
      <c r="B234" s="359" t="s">
        <v>227</v>
      </c>
      <c r="C234" s="359"/>
      <c r="D234" s="359"/>
      <c r="E234" s="359"/>
      <c r="F234" s="359"/>
      <c r="G234" s="359"/>
      <c r="H234" s="124">
        <f>SUM(H235:H235)</f>
        <v>7049.87</v>
      </c>
    </row>
    <row r="235" spans="1:8" ht="33.75" x14ac:dyDescent="0.25">
      <c r="A235" s="29" t="s">
        <v>230</v>
      </c>
      <c r="B235" s="111" t="s">
        <v>367</v>
      </c>
      <c r="C235" s="125" t="s">
        <v>373</v>
      </c>
      <c r="D235" s="30" t="s">
        <v>228</v>
      </c>
      <c r="E235" s="126">
        <f>'Memoria de Calculo '!C651</f>
        <v>3596.87</v>
      </c>
      <c r="F235" s="126">
        <f>'COMPOSIÇÕES UNITÁRIAS SD'!$G$64</f>
        <v>1.61</v>
      </c>
      <c r="G235" s="128">
        <f>ROUND(F235*1.2196,2)</f>
        <v>1.96</v>
      </c>
      <c r="H235" s="128">
        <f>ROUND(E235*G235,2)</f>
        <v>7049.87</v>
      </c>
    </row>
    <row r="236" spans="1:8" x14ac:dyDescent="0.25">
      <c r="A236" s="328"/>
      <c r="B236" s="328"/>
      <c r="C236" s="328"/>
      <c r="D236" s="328"/>
      <c r="E236" s="328"/>
      <c r="F236" s="328"/>
      <c r="G236" s="328"/>
      <c r="H236" s="328"/>
    </row>
    <row r="237" spans="1:8" x14ac:dyDescent="0.25">
      <c r="A237" s="28" t="s">
        <v>258</v>
      </c>
      <c r="B237" s="359" t="s">
        <v>259</v>
      </c>
      <c r="C237" s="359"/>
      <c r="D237" s="359"/>
      <c r="E237" s="359"/>
      <c r="F237" s="359"/>
      <c r="G237" s="359"/>
      <c r="H237" s="124">
        <f>SUM(H238:H238)</f>
        <v>452.53</v>
      </c>
    </row>
    <row r="238" spans="1:8" ht="22.5" x14ac:dyDescent="0.25">
      <c r="A238" s="29" t="s">
        <v>260</v>
      </c>
      <c r="B238" s="111" t="s">
        <v>340</v>
      </c>
      <c r="C238" s="127" t="s">
        <v>331</v>
      </c>
      <c r="D238" s="30" t="s">
        <v>275</v>
      </c>
      <c r="E238" s="126">
        <f>'Memoria de Calculo '!C656</f>
        <v>1</v>
      </c>
      <c r="F238" s="126">
        <f>'COMPOSIÇÕES UNITÁRIAS SD'!$G$69</f>
        <v>371.05</v>
      </c>
      <c r="G238" s="128">
        <f>ROUND(F238*1.2196,2)</f>
        <v>452.53</v>
      </c>
      <c r="H238" s="128">
        <f>ROUND(E238*G238,2)</f>
        <v>452.53</v>
      </c>
    </row>
    <row r="239" spans="1:8" x14ac:dyDescent="0.25">
      <c r="A239" s="328"/>
      <c r="B239" s="328"/>
      <c r="C239" s="328"/>
      <c r="D239" s="328"/>
      <c r="E239" s="328"/>
      <c r="F239" s="328"/>
      <c r="G239" s="328"/>
      <c r="H239" s="328"/>
    </row>
    <row r="240" spans="1:8" x14ac:dyDescent="0.25">
      <c r="A240" s="358" t="s">
        <v>226</v>
      </c>
      <c r="B240" s="358"/>
      <c r="C240" s="358"/>
      <c r="D240" s="358"/>
      <c r="E240" s="358"/>
      <c r="F240" s="358"/>
      <c r="G240" s="358"/>
      <c r="H240" s="186">
        <f>SUM(H237,H234,H230,H226,H223)</f>
        <v>170260.6</v>
      </c>
    </row>
    <row r="242" spans="1:8" x14ac:dyDescent="0.25">
      <c r="A242" s="358" t="s">
        <v>353</v>
      </c>
      <c r="B242" s="358"/>
      <c r="C242" s="358"/>
      <c r="D242" s="358"/>
      <c r="E242" s="358"/>
      <c r="F242" s="358"/>
      <c r="G242" s="358"/>
      <c r="H242" s="186">
        <f>SUM(H240,H217,H194,H170,H147,H124,H101,H78,H55,H32,H10)</f>
        <v>1482729.2</v>
      </c>
    </row>
  </sheetData>
  <mergeCells count="179">
    <mergeCell ref="A1:H2"/>
    <mergeCell ref="A14:H14"/>
    <mergeCell ref="B15:G15"/>
    <mergeCell ref="A17:H17"/>
    <mergeCell ref="B18:G18"/>
    <mergeCell ref="F8:H8"/>
    <mergeCell ref="B10:G10"/>
    <mergeCell ref="A8:A9"/>
    <mergeCell ref="B8:B9"/>
    <mergeCell ref="C8:C9"/>
    <mergeCell ref="D8:D9"/>
    <mergeCell ref="E8:E9"/>
    <mergeCell ref="A3:E3"/>
    <mergeCell ref="F3:F4"/>
    <mergeCell ref="B29:G29"/>
    <mergeCell ref="A31:H31"/>
    <mergeCell ref="A36:A37"/>
    <mergeCell ref="B36:B37"/>
    <mergeCell ref="C36:C37"/>
    <mergeCell ref="D36:D37"/>
    <mergeCell ref="E36:E37"/>
    <mergeCell ref="F36:H36"/>
    <mergeCell ref="G3:G4"/>
    <mergeCell ref="H3:H4"/>
    <mergeCell ref="B22:G22"/>
    <mergeCell ref="A28:H28"/>
    <mergeCell ref="A25:H25"/>
    <mergeCell ref="B26:G26"/>
    <mergeCell ref="D4:E4"/>
    <mergeCell ref="A21:H21"/>
    <mergeCell ref="A44:H44"/>
    <mergeCell ref="B45:G45"/>
    <mergeCell ref="A48:H48"/>
    <mergeCell ref="B49:G49"/>
    <mergeCell ref="A51:H51"/>
    <mergeCell ref="B38:G38"/>
    <mergeCell ref="A40:H40"/>
    <mergeCell ref="B41:G41"/>
    <mergeCell ref="A32:G32"/>
    <mergeCell ref="B52:G52"/>
    <mergeCell ref="A54:H54"/>
    <mergeCell ref="A55:G55"/>
    <mergeCell ref="A59:A60"/>
    <mergeCell ref="B59:B60"/>
    <mergeCell ref="C59:C60"/>
    <mergeCell ref="D59:D60"/>
    <mergeCell ref="E59:E60"/>
    <mergeCell ref="F59:H59"/>
    <mergeCell ref="A71:H71"/>
    <mergeCell ref="B72:G72"/>
    <mergeCell ref="A74:H74"/>
    <mergeCell ref="B75:G75"/>
    <mergeCell ref="A77:H77"/>
    <mergeCell ref="B61:G61"/>
    <mergeCell ref="A63:H63"/>
    <mergeCell ref="B64:G64"/>
    <mergeCell ref="A67:H67"/>
    <mergeCell ref="B68:G68"/>
    <mergeCell ref="B84:G84"/>
    <mergeCell ref="A86:H86"/>
    <mergeCell ref="B87:G87"/>
    <mergeCell ref="A90:H90"/>
    <mergeCell ref="B91:G91"/>
    <mergeCell ref="A78:G78"/>
    <mergeCell ref="A82:A83"/>
    <mergeCell ref="B82:B83"/>
    <mergeCell ref="C82:C83"/>
    <mergeCell ref="D82:D83"/>
    <mergeCell ref="E82:E83"/>
    <mergeCell ref="F82:H82"/>
    <mergeCell ref="A101:G101"/>
    <mergeCell ref="A105:A106"/>
    <mergeCell ref="B105:B106"/>
    <mergeCell ref="C105:C106"/>
    <mergeCell ref="D105:D106"/>
    <mergeCell ref="E105:E106"/>
    <mergeCell ref="F105:H105"/>
    <mergeCell ref="A94:H94"/>
    <mergeCell ref="B95:G95"/>
    <mergeCell ref="A97:H97"/>
    <mergeCell ref="B98:G98"/>
    <mergeCell ref="A100:H100"/>
    <mergeCell ref="A117:H117"/>
    <mergeCell ref="B118:G118"/>
    <mergeCell ref="A120:H120"/>
    <mergeCell ref="B121:G121"/>
    <mergeCell ref="A123:H123"/>
    <mergeCell ref="B107:G107"/>
    <mergeCell ref="A109:H109"/>
    <mergeCell ref="B110:G110"/>
    <mergeCell ref="A113:H113"/>
    <mergeCell ref="B114:G114"/>
    <mergeCell ref="B130:G130"/>
    <mergeCell ref="A132:H132"/>
    <mergeCell ref="B133:G133"/>
    <mergeCell ref="A136:H136"/>
    <mergeCell ref="B137:G137"/>
    <mergeCell ref="A124:G124"/>
    <mergeCell ref="A128:A129"/>
    <mergeCell ref="B128:B129"/>
    <mergeCell ref="C128:C129"/>
    <mergeCell ref="D128:D129"/>
    <mergeCell ref="E128:E129"/>
    <mergeCell ref="F128:H128"/>
    <mergeCell ref="A147:G147"/>
    <mergeCell ref="A151:A152"/>
    <mergeCell ref="B151:B152"/>
    <mergeCell ref="C151:C152"/>
    <mergeCell ref="D151:D152"/>
    <mergeCell ref="E151:E152"/>
    <mergeCell ref="F151:H151"/>
    <mergeCell ref="A140:H140"/>
    <mergeCell ref="B141:G141"/>
    <mergeCell ref="A143:H143"/>
    <mergeCell ref="B144:G144"/>
    <mergeCell ref="A146:H146"/>
    <mergeCell ref="A170:G170"/>
    <mergeCell ref="A242:G242"/>
    <mergeCell ref="A163:H163"/>
    <mergeCell ref="B164:G164"/>
    <mergeCell ref="A166:H166"/>
    <mergeCell ref="B167:G167"/>
    <mergeCell ref="A169:H169"/>
    <mergeCell ref="B153:G153"/>
    <mergeCell ref="A155:H155"/>
    <mergeCell ref="B156:G156"/>
    <mergeCell ref="A159:H159"/>
    <mergeCell ref="B160:G160"/>
    <mergeCell ref="A175:A176"/>
    <mergeCell ref="B175:B176"/>
    <mergeCell ref="C175:C176"/>
    <mergeCell ref="D175:D176"/>
    <mergeCell ref="E175:E176"/>
    <mergeCell ref="F175:H175"/>
    <mergeCell ref="B177:G177"/>
    <mergeCell ref="A179:H179"/>
    <mergeCell ref="B180:G180"/>
    <mergeCell ref="A183:H183"/>
    <mergeCell ref="B184:G184"/>
    <mergeCell ref="A187:H187"/>
    <mergeCell ref="B188:G188"/>
    <mergeCell ref="A190:H190"/>
    <mergeCell ref="B191:G191"/>
    <mergeCell ref="A193:H193"/>
    <mergeCell ref="A194:G194"/>
    <mergeCell ref="A198:A199"/>
    <mergeCell ref="B198:B199"/>
    <mergeCell ref="C198:C199"/>
    <mergeCell ref="D198:D199"/>
    <mergeCell ref="E198:E199"/>
    <mergeCell ref="F198:H198"/>
    <mergeCell ref="B200:G200"/>
    <mergeCell ref="A202:H202"/>
    <mergeCell ref="B203:G203"/>
    <mergeCell ref="A206:H206"/>
    <mergeCell ref="B207:G207"/>
    <mergeCell ref="A210:H210"/>
    <mergeCell ref="B211:G211"/>
    <mergeCell ref="A213:H213"/>
    <mergeCell ref="B214:G214"/>
    <mergeCell ref="A216:H216"/>
    <mergeCell ref="A217:G217"/>
    <mergeCell ref="A221:A222"/>
    <mergeCell ref="B221:B222"/>
    <mergeCell ref="C221:C222"/>
    <mergeCell ref="D221:D222"/>
    <mergeCell ref="E221:E222"/>
    <mergeCell ref="F221:H221"/>
    <mergeCell ref="B223:G223"/>
    <mergeCell ref="A240:G240"/>
    <mergeCell ref="A225:H225"/>
    <mergeCell ref="B226:G226"/>
    <mergeCell ref="A229:H229"/>
    <mergeCell ref="B230:G230"/>
    <mergeCell ref="A233:H233"/>
    <mergeCell ref="B234:G234"/>
    <mergeCell ref="A236:H236"/>
    <mergeCell ref="B237:G237"/>
    <mergeCell ref="A239:H239"/>
  </mergeCells>
  <phoneticPr fontId="20" type="noConversion"/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H81"/>
  <sheetViews>
    <sheetView workbookViewId="0">
      <selection activeCell="H10" sqref="H10"/>
    </sheetView>
  </sheetViews>
  <sheetFormatPr defaultRowHeight="15" x14ac:dyDescent="0.25"/>
  <cols>
    <col min="1" max="1" width="13.140625" style="23" customWidth="1"/>
    <col min="2" max="2" width="6.85546875" style="23" bestFit="1" customWidth="1"/>
    <col min="3" max="3" width="46.140625" customWidth="1"/>
    <col min="4" max="4" width="12" bestFit="1" customWidth="1"/>
    <col min="5" max="5" width="10" bestFit="1" customWidth="1"/>
    <col min="6" max="6" width="18.85546875" customWidth="1"/>
    <col min="7" max="8" width="17.28515625" bestFit="1" customWidth="1"/>
    <col min="9" max="9" width="0" hidden="1" customWidth="1"/>
  </cols>
  <sheetData>
    <row r="1" spans="1:8" x14ac:dyDescent="0.25">
      <c r="A1" s="372" t="s">
        <v>192</v>
      </c>
      <c r="B1" s="373"/>
      <c r="C1" s="373"/>
      <c r="D1" s="373"/>
      <c r="E1" s="373"/>
      <c r="F1" s="373"/>
      <c r="G1" s="374"/>
    </row>
    <row r="2" spans="1:8" x14ac:dyDescent="0.25">
      <c r="A2" s="375"/>
      <c r="B2" s="376"/>
      <c r="C2" s="376"/>
      <c r="D2" s="376"/>
      <c r="E2" s="376"/>
      <c r="F2" s="376"/>
      <c r="G2" s="377"/>
    </row>
    <row r="3" spans="1:8" x14ac:dyDescent="0.25">
      <c r="A3" s="337" t="str">
        <f>'ORÇAMENTO SD'!A3:E3</f>
        <v xml:space="preserve">OBJETO: PAVIMENTAÇÃO EM PARALELEPÍPEDO DE VIAS EM CANTO DO BURITI </v>
      </c>
      <c r="B3" s="338"/>
      <c r="C3" s="338"/>
      <c r="D3" s="118" t="s">
        <v>193</v>
      </c>
      <c r="E3" s="139">
        <v>0.21959999999999999</v>
      </c>
      <c r="F3" s="364" t="str">
        <f>'ORÇAMENTO SD'!F3:F4</f>
        <v>SINAPI 09/2025</v>
      </c>
      <c r="G3" s="366" t="str">
        <f>'ORÇAMENTO SD'!H3:H4</f>
        <v>HORISTA: 113,33%
MENSALISTA: 71,12%</v>
      </c>
    </row>
    <row r="4" spans="1:8" ht="25.5" customHeight="1" x14ac:dyDescent="0.25">
      <c r="A4" s="140" t="str">
        <f>'ORÇAMENTO SD'!A4</f>
        <v xml:space="preserve">LOCAL: ZONA URBANA E RURAL </v>
      </c>
      <c r="B4" s="141"/>
      <c r="C4" s="141"/>
      <c r="D4" s="380" t="s">
        <v>9</v>
      </c>
      <c r="E4" s="380"/>
      <c r="F4" s="378"/>
      <c r="G4" s="379"/>
    </row>
    <row r="6" spans="1:8" x14ac:dyDescent="0.25">
      <c r="A6" s="261" t="s">
        <v>194</v>
      </c>
      <c r="B6" s="263" t="s">
        <v>240</v>
      </c>
      <c r="C6" s="263" t="s">
        <v>195</v>
      </c>
      <c r="D6" s="262" t="s">
        <v>241</v>
      </c>
      <c r="E6" s="261" t="s">
        <v>242</v>
      </c>
      <c r="F6" s="261" t="s">
        <v>243</v>
      </c>
      <c r="G6" s="261" t="s">
        <v>118</v>
      </c>
    </row>
    <row r="7" spans="1:8" s="142" customFormat="1" ht="22.5" x14ac:dyDescent="0.25">
      <c r="A7" s="264" t="s">
        <v>263</v>
      </c>
      <c r="B7" s="265" t="s">
        <v>196</v>
      </c>
      <c r="C7" s="265" t="s">
        <v>276</v>
      </c>
      <c r="D7" s="266" t="s">
        <v>15</v>
      </c>
      <c r="E7" s="267">
        <v>1</v>
      </c>
      <c r="F7" s="268">
        <v>463.44</v>
      </c>
      <c r="G7" s="268">
        <v>463.44</v>
      </c>
      <c r="H7"/>
    </row>
    <row r="8" spans="1:8" x14ac:dyDescent="0.25">
      <c r="A8" s="182" t="s">
        <v>264</v>
      </c>
      <c r="B8" s="183" t="s">
        <v>196</v>
      </c>
      <c r="C8" s="183" t="s">
        <v>277</v>
      </c>
      <c r="D8" s="184" t="s">
        <v>15</v>
      </c>
      <c r="E8" s="185">
        <v>0.5</v>
      </c>
      <c r="F8" s="189">
        <v>24.82</v>
      </c>
      <c r="G8" s="189">
        <v>12.41</v>
      </c>
    </row>
    <row r="9" spans="1:8" x14ac:dyDescent="0.25">
      <c r="A9" s="182" t="s">
        <v>197</v>
      </c>
      <c r="B9" s="183" t="s">
        <v>196</v>
      </c>
      <c r="C9" s="183" t="s">
        <v>278</v>
      </c>
      <c r="D9" s="184" t="s">
        <v>198</v>
      </c>
      <c r="E9" s="185">
        <v>0.37290000000000001</v>
      </c>
      <c r="F9" s="189">
        <v>26.97</v>
      </c>
      <c r="G9" s="189">
        <v>10.050000000000001</v>
      </c>
    </row>
    <row r="10" spans="1:8" x14ac:dyDescent="0.25">
      <c r="A10" s="182" t="s">
        <v>199</v>
      </c>
      <c r="B10" s="183" t="s">
        <v>196</v>
      </c>
      <c r="C10" s="183" t="s">
        <v>207</v>
      </c>
      <c r="D10" s="184" t="s">
        <v>198</v>
      </c>
      <c r="E10" s="185">
        <v>1.1186</v>
      </c>
      <c r="F10" s="189">
        <v>21.71</v>
      </c>
      <c r="G10" s="189">
        <v>24.28</v>
      </c>
    </row>
    <row r="11" spans="1:8" ht="22.5" x14ac:dyDescent="0.25">
      <c r="A11" s="182" t="s">
        <v>265</v>
      </c>
      <c r="B11" s="183" t="s">
        <v>196</v>
      </c>
      <c r="C11" s="183" t="s">
        <v>279</v>
      </c>
      <c r="D11" s="184" t="s">
        <v>201</v>
      </c>
      <c r="E11" s="185">
        <v>3.2082999999999999</v>
      </c>
      <c r="F11" s="189">
        <v>4.99</v>
      </c>
      <c r="G11" s="189">
        <v>16</v>
      </c>
    </row>
    <row r="12" spans="1:8" ht="22.5" x14ac:dyDescent="0.25">
      <c r="A12" s="182" t="s">
        <v>202</v>
      </c>
      <c r="B12" s="183" t="s">
        <v>196</v>
      </c>
      <c r="C12" s="183" t="s">
        <v>280</v>
      </c>
      <c r="D12" s="184" t="s">
        <v>15</v>
      </c>
      <c r="E12" s="185">
        <v>1</v>
      </c>
      <c r="F12" s="189">
        <v>400</v>
      </c>
      <c r="G12" s="189">
        <v>400</v>
      </c>
    </row>
    <row r="13" spans="1:8" x14ac:dyDescent="0.25">
      <c r="A13" s="182" t="s">
        <v>266</v>
      </c>
      <c r="B13" s="183" t="s">
        <v>196</v>
      </c>
      <c r="C13" s="183" t="s">
        <v>281</v>
      </c>
      <c r="D13" s="184" t="s">
        <v>203</v>
      </c>
      <c r="E13" s="185">
        <v>1.1299999999999999E-2</v>
      </c>
      <c r="F13" s="189">
        <v>38.700000000000003</v>
      </c>
      <c r="G13" s="189">
        <v>0.43</v>
      </c>
    </row>
    <row r="14" spans="1:8" x14ac:dyDescent="0.25">
      <c r="A14" s="182" t="s">
        <v>267</v>
      </c>
      <c r="B14" s="183" t="s">
        <v>196</v>
      </c>
      <c r="C14" s="183" t="s">
        <v>282</v>
      </c>
      <c r="D14" s="184" t="s">
        <v>203</v>
      </c>
      <c r="E14" s="185">
        <v>1.32E-2</v>
      </c>
      <c r="F14" s="189">
        <v>20.74</v>
      </c>
      <c r="G14" s="189">
        <v>0.27</v>
      </c>
    </row>
    <row r="16" spans="1:8" x14ac:dyDescent="0.25">
      <c r="A16" s="261" t="s">
        <v>194</v>
      </c>
      <c r="B16" s="263" t="s">
        <v>240</v>
      </c>
      <c r="C16" s="263" t="s">
        <v>195</v>
      </c>
      <c r="D16" s="262" t="s">
        <v>241</v>
      </c>
      <c r="E16" s="261" t="s">
        <v>242</v>
      </c>
      <c r="F16" s="261" t="s">
        <v>243</v>
      </c>
      <c r="G16" s="261" t="s">
        <v>118</v>
      </c>
    </row>
    <row r="17" spans="1:8" s="142" customFormat="1" x14ac:dyDescent="0.25">
      <c r="A17" s="264" t="s">
        <v>374</v>
      </c>
      <c r="B17" s="265" t="s">
        <v>324</v>
      </c>
      <c r="C17" s="265" t="s">
        <v>39</v>
      </c>
      <c r="D17" s="266" t="s">
        <v>40</v>
      </c>
      <c r="E17" s="267">
        <v>1</v>
      </c>
      <c r="F17" s="268">
        <v>5762.05</v>
      </c>
      <c r="G17" s="268">
        <v>5762.05</v>
      </c>
      <c r="H17"/>
    </row>
    <row r="18" spans="1:8" x14ac:dyDescent="0.25">
      <c r="A18" s="182" t="s">
        <v>355</v>
      </c>
      <c r="B18" s="183" t="s">
        <v>196</v>
      </c>
      <c r="C18" s="183" t="s">
        <v>205</v>
      </c>
      <c r="D18" s="184" t="s">
        <v>198</v>
      </c>
      <c r="E18" s="185">
        <v>35</v>
      </c>
      <c r="F18" s="189">
        <v>129.24</v>
      </c>
      <c r="G18" s="189">
        <v>4523.3999999999996</v>
      </c>
    </row>
    <row r="19" spans="1:8" x14ac:dyDescent="0.25">
      <c r="A19" s="182" t="s">
        <v>356</v>
      </c>
      <c r="B19" s="183" t="s">
        <v>196</v>
      </c>
      <c r="C19" s="183" t="s">
        <v>206</v>
      </c>
      <c r="D19" s="184" t="s">
        <v>198</v>
      </c>
      <c r="E19" s="185">
        <v>35</v>
      </c>
      <c r="F19" s="189">
        <v>35.39</v>
      </c>
      <c r="G19" s="189">
        <v>1238.6500000000001</v>
      </c>
    </row>
    <row r="21" spans="1:8" x14ac:dyDescent="0.25">
      <c r="A21" s="261" t="s">
        <v>194</v>
      </c>
      <c r="B21" s="263" t="s">
        <v>240</v>
      </c>
      <c r="C21" s="263" t="s">
        <v>195</v>
      </c>
      <c r="D21" s="262" t="s">
        <v>241</v>
      </c>
      <c r="E21" s="261" t="s">
        <v>242</v>
      </c>
      <c r="F21" s="261" t="s">
        <v>243</v>
      </c>
      <c r="G21" s="261" t="s">
        <v>118</v>
      </c>
    </row>
    <row r="22" spans="1:8" s="142" customFormat="1" x14ac:dyDescent="0.25">
      <c r="A22" s="264" t="s">
        <v>357</v>
      </c>
      <c r="B22" s="265" t="s">
        <v>196</v>
      </c>
      <c r="C22" s="265" t="s">
        <v>289</v>
      </c>
      <c r="D22" s="266" t="s">
        <v>15</v>
      </c>
      <c r="E22" s="267">
        <v>1</v>
      </c>
      <c r="F22" s="268">
        <v>4.34</v>
      </c>
      <c r="G22" s="268">
        <v>4.34</v>
      </c>
      <c r="H22"/>
    </row>
    <row r="23" spans="1:8" x14ac:dyDescent="0.25">
      <c r="A23" s="182" t="s">
        <v>199</v>
      </c>
      <c r="B23" s="183" t="s">
        <v>196</v>
      </c>
      <c r="C23" s="183" t="s">
        <v>207</v>
      </c>
      <c r="D23" s="184" t="s">
        <v>198</v>
      </c>
      <c r="E23" s="185">
        <v>0.14000000000000001</v>
      </c>
      <c r="F23" s="189">
        <v>21.71</v>
      </c>
      <c r="G23" s="189">
        <v>3.03</v>
      </c>
    </row>
    <row r="24" spans="1:8" ht="22.5" x14ac:dyDescent="0.25">
      <c r="A24" s="182" t="s">
        <v>358</v>
      </c>
      <c r="B24" s="183" t="s">
        <v>196</v>
      </c>
      <c r="C24" s="183" t="s">
        <v>368</v>
      </c>
      <c r="D24" s="184" t="s">
        <v>359</v>
      </c>
      <c r="E24" s="185">
        <v>0.05</v>
      </c>
      <c r="F24" s="189">
        <v>26.24</v>
      </c>
      <c r="G24" s="189">
        <v>1.31</v>
      </c>
    </row>
    <row r="26" spans="1:8" x14ac:dyDescent="0.25">
      <c r="A26" s="261" t="s">
        <v>194</v>
      </c>
      <c r="B26" s="263" t="s">
        <v>240</v>
      </c>
      <c r="C26" s="263" t="s">
        <v>195</v>
      </c>
      <c r="D26" s="262" t="s">
        <v>241</v>
      </c>
      <c r="E26" s="261" t="s">
        <v>242</v>
      </c>
      <c r="F26" s="261" t="s">
        <v>243</v>
      </c>
      <c r="G26" s="261" t="s">
        <v>118</v>
      </c>
    </row>
    <row r="27" spans="1:8" s="142" customFormat="1" ht="22.5" x14ac:dyDescent="0.25">
      <c r="A27" s="264" t="s">
        <v>268</v>
      </c>
      <c r="B27" s="265" t="s">
        <v>196</v>
      </c>
      <c r="C27" s="265" t="s">
        <v>283</v>
      </c>
      <c r="D27" s="266" t="s">
        <v>15</v>
      </c>
      <c r="E27" s="267">
        <v>1</v>
      </c>
      <c r="F27" s="268">
        <v>0.59</v>
      </c>
      <c r="G27" s="268">
        <v>0.59</v>
      </c>
      <c r="H27"/>
    </row>
    <row r="28" spans="1:8" ht="33.75" x14ac:dyDescent="0.25">
      <c r="A28" s="182" t="s">
        <v>269</v>
      </c>
      <c r="B28" s="183" t="s">
        <v>196</v>
      </c>
      <c r="C28" s="183" t="s">
        <v>284</v>
      </c>
      <c r="D28" s="184" t="s">
        <v>246</v>
      </c>
      <c r="E28" s="185">
        <v>3.0249999999999998E-4</v>
      </c>
      <c r="F28" s="189">
        <v>266.19</v>
      </c>
      <c r="G28" s="189">
        <v>0.08</v>
      </c>
    </row>
    <row r="29" spans="1:8" ht="33.75" x14ac:dyDescent="0.25">
      <c r="A29" s="182" t="s">
        <v>270</v>
      </c>
      <c r="B29" s="183" t="s">
        <v>196</v>
      </c>
      <c r="C29" s="183" t="s">
        <v>285</v>
      </c>
      <c r="D29" s="184" t="s">
        <v>248</v>
      </c>
      <c r="E29" s="185">
        <v>7.3180000000000001E-4</v>
      </c>
      <c r="F29" s="189">
        <v>109.4</v>
      </c>
      <c r="G29" s="189">
        <v>0.08</v>
      </c>
    </row>
    <row r="30" spans="1:8" x14ac:dyDescent="0.25">
      <c r="A30" s="182" t="s">
        <v>199</v>
      </c>
      <c r="B30" s="183" t="s">
        <v>196</v>
      </c>
      <c r="C30" s="183" t="s">
        <v>207</v>
      </c>
      <c r="D30" s="184" t="s">
        <v>198</v>
      </c>
      <c r="E30" s="185">
        <v>1.0342999999999999E-3</v>
      </c>
      <c r="F30" s="189">
        <v>21.71</v>
      </c>
      <c r="G30" s="189">
        <v>0.02</v>
      </c>
    </row>
    <row r="31" spans="1:8" ht="33.75" x14ac:dyDescent="0.25">
      <c r="A31" s="182" t="s">
        <v>271</v>
      </c>
      <c r="B31" s="183" t="s">
        <v>196</v>
      </c>
      <c r="C31" s="183" t="s">
        <v>286</v>
      </c>
      <c r="D31" s="184" t="s">
        <v>248</v>
      </c>
      <c r="E31" s="185">
        <v>6.0956999999999999E-3</v>
      </c>
      <c r="F31" s="189">
        <v>68.56</v>
      </c>
      <c r="G31" s="189">
        <v>0.41</v>
      </c>
    </row>
    <row r="33" spans="1:8" x14ac:dyDescent="0.25">
      <c r="A33" s="261" t="s">
        <v>194</v>
      </c>
      <c r="B33" s="263" t="s">
        <v>240</v>
      </c>
      <c r="C33" s="263" t="s">
        <v>195</v>
      </c>
      <c r="D33" s="262" t="s">
        <v>241</v>
      </c>
      <c r="E33" s="261" t="s">
        <v>242</v>
      </c>
      <c r="F33" s="261" t="s">
        <v>243</v>
      </c>
      <c r="G33" s="261" t="s">
        <v>118</v>
      </c>
    </row>
    <row r="34" spans="1:8" s="142" customFormat="1" x14ac:dyDescent="0.25">
      <c r="A34" s="264" t="s">
        <v>383</v>
      </c>
      <c r="B34" s="265" t="s">
        <v>324</v>
      </c>
      <c r="C34" s="265" t="s">
        <v>369</v>
      </c>
      <c r="D34" s="266" t="s">
        <v>15</v>
      </c>
      <c r="E34" s="267">
        <v>1</v>
      </c>
      <c r="F34" s="268">
        <v>70.22</v>
      </c>
      <c r="G34" s="268">
        <v>70.22</v>
      </c>
      <c r="H34"/>
    </row>
    <row r="35" spans="1:8" x14ac:dyDescent="0.25">
      <c r="A35" s="182" t="s">
        <v>360</v>
      </c>
      <c r="B35" s="183" t="s">
        <v>196</v>
      </c>
      <c r="C35" s="183" t="s">
        <v>208</v>
      </c>
      <c r="D35" s="184" t="s">
        <v>198</v>
      </c>
      <c r="E35" s="185">
        <v>0.40210000000000001</v>
      </c>
      <c r="F35" s="189">
        <v>27.19</v>
      </c>
      <c r="G35" s="189">
        <v>10.93</v>
      </c>
    </row>
    <row r="36" spans="1:8" x14ac:dyDescent="0.25">
      <c r="A36" s="182" t="s">
        <v>199</v>
      </c>
      <c r="B36" s="183" t="s">
        <v>196</v>
      </c>
      <c r="C36" s="183" t="s">
        <v>207</v>
      </c>
      <c r="D36" s="184" t="s">
        <v>198</v>
      </c>
      <c r="E36" s="185">
        <v>0.40210000000000001</v>
      </c>
      <c r="F36" s="189">
        <v>21.71</v>
      </c>
      <c r="G36" s="189">
        <v>8.7200000000000006</v>
      </c>
    </row>
    <row r="37" spans="1:8" ht="22.5" x14ac:dyDescent="0.25">
      <c r="A37" s="182" t="s">
        <v>361</v>
      </c>
      <c r="B37" s="183" t="s">
        <v>196</v>
      </c>
      <c r="C37" s="183" t="s">
        <v>287</v>
      </c>
      <c r="D37" s="184" t="s">
        <v>200</v>
      </c>
      <c r="E37" s="185">
        <v>2.0400000000000001E-2</v>
      </c>
      <c r="F37" s="189">
        <v>681.26</v>
      </c>
      <c r="G37" s="189">
        <v>13.89</v>
      </c>
    </row>
    <row r="38" spans="1:8" ht="22.5" x14ac:dyDescent="0.25">
      <c r="A38" s="182" t="s">
        <v>362</v>
      </c>
      <c r="B38" s="183" t="s">
        <v>324</v>
      </c>
      <c r="C38" s="183" t="s">
        <v>370</v>
      </c>
      <c r="D38" s="184" t="s">
        <v>249</v>
      </c>
      <c r="E38" s="185">
        <v>4.2000000000000003E-2</v>
      </c>
      <c r="F38" s="189">
        <v>612.20000000000005</v>
      </c>
      <c r="G38" s="189">
        <v>25.71</v>
      </c>
    </row>
    <row r="39" spans="1:8" ht="22.5" x14ac:dyDescent="0.25">
      <c r="A39" s="182" t="s">
        <v>364</v>
      </c>
      <c r="B39" s="183" t="s">
        <v>196</v>
      </c>
      <c r="C39" s="183" t="s">
        <v>209</v>
      </c>
      <c r="D39" s="184" t="s">
        <v>200</v>
      </c>
      <c r="E39" s="185">
        <v>0.114</v>
      </c>
      <c r="F39" s="189">
        <v>96.24</v>
      </c>
      <c r="G39" s="189">
        <v>10.97</v>
      </c>
    </row>
    <row r="41" spans="1:8" x14ac:dyDescent="0.25">
      <c r="A41" s="261" t="s">
        <v>194</v>
      </c>
      <c r="B41" s="263" t="s">
        <v>240</v>
      </c>
      <c r="C41" s="263" t="s">
        <v>195</v>
      </c>
      <c r="D41" s="262" t="s">
        <v>241</v>
      </c>
      <c r="E41" s="261" t="s">
        <v>242</v>
      </c>
      <c r="F41" s="261" t="s">
        <v>243</v>
      </c>
      <c r="G41" s="261" t="s">
        <v>118</v>
      </c>
    </row>
    <row r="42" spans="1:8" s="142" customFormat="1" x14ac:dyDescent="0.25">
      <c r="A42" s="264" t="s">
        <v>384</v>
      </c>
      <c r="B42" s="265" t="s">
        <v>324</v>
      </c>
      <c r="C42" s="265" t="s">
        <v>371</v>
      </c>
      <c r="D42" s="266" t="s">
        <v>15</v>
      </c>
      <c r="E42" s="267">
        <v>1</v>
      </c>
      <c r="F42" s="268">
        <v>1.8</v>
      </c>
      <c r="G42" s="268">
        <v>1.8</v>
      </c>
      <c r="H42"/>
    </row>
    <row r="43" spans="1:8" x14ac:dyDescent="0.25">
      <c r="A43" s="182" t="s">
        <v>199</v>
      </c>
      <c r="B43" s="183" t="s">
        <v>196</v>
      </c>
      <c r="C43" s="183" t="s">
        <v>207</v>
      </c>
      <c r="D43" s="184" t="s">
        <v>198</v>
      </c>
      <c r="E43" s="185">
        <v>2E-3</v>
      </c>
      <c r="F43" s="189">
        <v>21.71</v>
      </c>
      <c r="G43" s="189">
        <v>0.04</v>
      </c>
    </row>
    <row r="44" spans="1:8" ht="45" x14ac:dyDescent="0.25">
      <c r="A44" s="182" t="s">
        <v>365</v>
      </c>
      <c r="B44" s="183" t="s">
        <v>196</v>
      </c>
      <c r="C44" s="183" t="s">
        <v>372</v>
      </c>
      <c r="D44" s="184" t="s">
        <v>274</v>
      </c>
      <c r="E44" s="185">
        <v>1.4999999999999999E-4</v>
      </c>
      <c r="F44" s="189">
        <v>11744.5</v>
      </c>
      <c r="G44" s="189">
        <v>1.76</v>
      </c>
    </row>
    <row r="46" spans="1:8" x14ac:dyDescent="0.25">
      <c r="A46" s="261" t="s">
        <v>194</v>
      </c>
      <c r="B46" s="263" t="s">
        <v>240</v>
      </c>
      <c r="C46" s="263" t="s">
        <v>195</v>
      </c>
      <c r="D46" s="262" t="s">
        <v>241</v>
      </c>
      <c r="E46" s="261" t="s">
        <v>242</v>
      </c>
      <c r="F46" s="261" t="s">
        <v>243</v>
      </c>
      <c r="G46" s="261" t="s">
        <v>118</v>
      </c>
    </row>
    <row r="47" spans="1:8" s="142" customFormat="1" ht="45" x14ac:dyDescent="0.25">
      <c r="A47" s="264" t="s">
        <v>272</v>
      </c>
      <c r="B47" s="265" t="s">
        <v>196</v>
      </c>
      <c r="C47" s="265" t="s">
        <v>288</v>
      </c>
      <c r="D47" s="266" t="s">
        <v>201</v>
      </c>
      <c r="E47" s="267">
        <v>1</v>
      </c>
      <c r="F47" s="268">
        <v>41.5</v>
      </c>
      <c r="G47" s="268">
        <v>41.5</v>
      </c>
      <c r="H47"/>
    </row>
    <row r="48" spans="1:8" x14ac:dyDescent="0.25">
      <c r="A48" s="182" t="s">
        <v>211</v>
      </c>
      <c r="B48" s="183" t="s">
        <v>196</v>
      </c>
      <c r="C48" s="183" t="s">
        <v>210</v>
      </c>
      <c r="D48" s="184" t="s">
        <v>198</v>
      </c>
      <c r="E48" s="185">
        <v>0.2296</v>
      </c>
      <c r="F48" s="189">
        <v>27.39</v>
      </c>
      <c r="G48" s="189">
        <v>6.28</v>
      </c>
    </row>
    <row r="49" spans="1:8" x14ac:dyDescent="0.25">
      <c r="A49" s="182" t="s">
        <v>199</v>
      </c>
      <c r="B49" s="183" t="s">
        <v>196</v>
      </c>
      <c r="C49" s="183" t="s">
        <v>207</v>
      </c>
      <c r="D49" s="184" t="s">
        <v>198</v>
      </c>
      <c r="E49" s="185">
        <v>0.2296</v>
      </c>
      <c r="F49" s="189">
        <v>21.71</v>
      </c>
      <c r="G49" s="189">
        <v>4.9800000000000004</v>
      </c>
    </row>
    <row r="50" spans="1:8" ht="22.5" x14ac:dyDescent="0.25">
      <c r="A50" s="182" t="s">
        <v>215</v>
      </c>
      <c r="B50" s="183" t="s">
        <v>196</v>
      </c>
      <c r="C50" s="183" t="s">
        <v>217</v>
      </c>
      <c r="D50" s="184" t="s">
        <v>200</v>
      </c>
      <c r="E50" s="185">
        <v>1.8E-3</v>
      </c>
      <c r="F50" s="189">
        <v>770.66</v>
      </c>
      <c r="G50" s="189">
        <v>1.38</v>
      </c>
    </row>
    <row r="51" spans="1:8" ht="22.5" x14ac:dyDescent="0.25">
      <c r="A51" s="182" t="s">
        <v>212</v>
      </c>
      <c r="B51" s="183" t="s">
        <v>196</v>
      </c>
      <c r="C51" s="183" t="s">
        <v>218</v>
      </c>
      <c r="D51" s="184" t="s">
        <v>200</v>
      </c>
      <c r="E51" s="185">
        <v>6.6E-3</v>
      </c>
      <c r="F51" s="189">
        <v>95</v>
      </c>
      <c r="G51" s="189">
        <v>0.62</v>
      </c>
    </row>
    <row r="52" spans="1:8" ht="22.5" x14ac:dyDescent="0.25">
      <c r="A52" s="182" t="s">
        <v>216</v>
      </c>
      <c r="B52" s="183" t="s">
        <v>196</v>
      </c>
      <c r="C52" s="183" t="s">
        <v>219</v>
      </c>
      <c r="D52" s="184" t="s">
        <v>201</v>
      </c>
      <c r="E52" s="185">
        <v>1.0049999999999999</v>
      </c>
      <c r="F52" s="189">
        <v>28.1</v>
      </c>
      <c r="G52" s="189">
        <v>28.24</v>
      </c>
    </row>
    <row r="54" spans="1:8" x14ac:dyDescent="0.25">
      <c r="A54" s="261" t="s">
        <v>194</v>
      </c>
      <c r="B54" s="263" t="s">
        <v>240</v>
      </c>
      <c r="C54" s="263" t="s">
        <v>195</v>
      </c>
      <c r="D54" s="262" t="s">
        <v>241</v>
      </c>
      <c r="E54" s="261" t="s">
        <v>242</v>
      </c>
      <c r="F54" s="261" t="s">
        <v>243</v>
      </c>
      <c r="G54" s="261" t="s">
        <v>118</v>
      </c>
    </row>
    <row r="55" spans="1:8" s="142" customFormat="1" ht="22.5" x14ac:dyDescent="0.25">
      <c r="A55" s="264" t="s">
        <v>385</v>
      </c>
      <c r="B55" s="265" t="s">
        <v>324</v>
      </c>
      <c r="C55" s="265" t="s">
        <v>262</v>
      </c>
      <c r="D55" s="266" t="s">
        <v>182</v>
      </c>
      <c r="E55" s="267">
        <v>1</v>
      </c>
      <c r="F55" s="268">
        <v>22.34</v>
      </c>
      <c r="G55" s="268">
        <v>22.34</v>
      </c>
      <c r="H55"/>
    </row>
    <row r="56" spans="1:8" x14ac:dyDescent="0.25">
      <c r="A56" s="182" t="s">
        <v>211</v>
      </c>
      <c r="B56" s="183" t="s">
        <v>196</v>
      </c>
      <c r="C56" s="183" t="s">
        <v>210</v>
      </c>
      <c r="D56" s="184" t="s">
        <v>198</v>
      </c>
      <c r="E56" s="185">
        <v>0.2326</v>
      </c>
      <c r="F56" s="189">
        <v>27.39</v>
      </c>
      <c r="G56" s="189">
        <v>6.37</v>
      </c>
    </row>
    <row r="57" spans="1:8" x14ac:dyDescent="0.25">
      <c r="A57" s="182" t="s">
        <v>199</v>
      </c>
      <c r="B57" s="183" t="s">
        <v>196</v>
      </c>
      <c r="C57" s="183" t="s">
        <v>207</v>
      </c>
      <c r="D57" s="184" t="s">
        <v>198</v>
      </c>
      <c r="E57" s="185">
        <v>0.2326</v>
      </c>
      <c r="F57" s="189">
        <v>21.71</v>
      </c>
      <c r="G57" s="189">
        <v>5.04</v>
      </c>
    </row>
    <row r="58" spans="1:8" ht="22.5" x14ac:dyDescent="0.25">
      <c r="A58" s="182" t="s">
        <v>212</v>
      </c>
      <c r="B58" s="183" t="s">
        <v>196</v>
      </c>
      <c r="C58" s="183" t="s">
        <v>218</v>
      </c>
      <c r="D58" s="184" t="s">
        <v>200</v>
      </c>
      <c r="E58" s="185">
        <v>9.9000000000000008E-3</v>
      </c>
      <c r="F58" s="189">
        <v>95</v>
      </c>
      <c r="G58" s="189">
        <v>0.94</v>
      </c>
    </row>
    <row r="59" spans="1:8" ht="22.5" x14ac:dyDescent="0.25">
      <c r="A59" s="182" t="s">
        <v>213</v>
      </c>
      <c r="B59" s="183" t="s">
        <v>196</v>
      </c>
      <c r="C59" s="183" t="s">
        <v>221</v>
      </c>
      <c r="D59" s="184" t="s">
        <v>201</v>
      </c>
      <c r="E59" s="185">
        <v>0.2</v>
      </c>
      <c r="F59" s="189">
        <v>3.44</v>
      </c>
      <c r="G59" s="189">
        <v>0.68</v>
      </c>
    </row>
    <row r="60" spans="1:8" ht="22.5" x14ac:dyDescent="0.25">
      <c r="A60" s="182" t="s">
        <v>220</v>
      </c>
      <c r="B60" s="183" t="s">
        <v>196</v>
      </c>
      <c r="C60" s="183" t="s">
        <v>222</v>
      </c>
      <c r="D60" s="184" t="s">
        <v>201</v>
      </c>
      <c r="E60" s="185">
        <v>8.3299999999999999E-2</v>
      </c>
      <c r="F60" s="189">
        <v>16.329999999999998</v>
      </c>
      <c r="G60" s="189">
        <v>1.36</v>
      </c>
    </row>
    <row r="61" spans="1:8" ht="33.75" x14ac:dyDescent="0.25">
      <c r="A61" s="182" t="s">
        <v>214</v>
      </c>
      <c r="B61" s="183" t="s">
        <v>196</v>
      </c>
      <c r="C61" s="183" t="s">
        <v>223</v>
      </c>
      <c r="D61" s="184" t="s">
        <v>200</v>
      </c>
      <c r="E61" s="185">
        <v>1.4999999999999999E-2</v>
      </c>
      <c r="F61" s="189">
        <v>530</v>
      </c>
      <c r="G61" s="189">
        <v>7.95</v>
      </c>
    </row>
    <row r="63" spans="1:8" x14ac:dyDescent="0.25">
      <c r="A63" s="261" t="s">
        <v>194</v>
      </c>
      <c r="B63" s="263" t="s">
        <v>240</v>
      </c>
      <c r="C63" s="263" t="s">
        <v>195</v>
      </c>
      <c r="D63" s="262" t="s">
        <v>241</v>
      </c>
      <c r="E63" s="261" t="s">
        <v>242</v>
      </c>
      <c r="F63" s="261" t="s">
        <v>243</v>
      </c>
      <c r="G63" s="261" t="s">
        <v>118</v>
      </c>
    </row>
    <row r="64" spans="1:8" s="142" customFormat="1" ht="33.75" x14ac:dyDescent="0.25">
      <c r="A64" s="264" t="s">
        <v>367</v>
      </c>
      <c r="B64" s="265" t="s">
        <v>196</v>
      </c>
      <c r="C64" s="265" t="s">
        <v>373</v>
      </c>
      <c r="D64" s="266" t="s">
        <v>244</v>
      </c>
      <c r="E64" s="267">
        <v>1</v>
      </c>
      <c r="F64" s="268">
        <v>1.61</v>
      </c>
      <c r="G64" s="268">
        <v>1.61</v>
      </c>
      <c r="H64"/>
    </row>
    <row r="65" spans="1:7" ht="45" x14ac:dyDescent="0.25">
      <c r="A65" s="182" t="s">
        <v>245</v>
      </c>
      <c r="B65" s="183" t="s">
        <v>196</v>
      </c>
      <c r="C65" s="183" t="s">
        <v>290</v>
      </c>
      <c r="D65" s="184" t="s">
        <v>246</v>
      </c>
      <c r="E65" s="185">
        <v>5.5999999999999999E-3</v>
      </c>
      <c r="F65" s="189">
        <v>260.58</v>
      </c>
      <c r="G65" s="189">
        <v>1.45</v>
      </c>
    </row>
    <row r="66" spans="1:7" ht="45" x14ac:dyDescent="0.25">
      <c r="A66" s="182" t="s">
        <v>247</v>
      </c>
      <c r="B66" s="183" t="s">
        <v>196</v>
      </c>
      <c r="C66" s="183" t="s">
        <v>291</v>
      </c>
      <c r="D66" s="184" t="s">
        <v>248</v>
      </c>
      <c r="E66" s="185">
        <v>2.3999999999999998E-3</v>
      </c>
      <c r="F66" s="189">
        <v>70.709999999999994</v>
      </c>
      <c r="G66" s="189">
        <v>0.16</v>
      </c>
    </row>
    <row r="68" spans="1:7" x14ac:dyDescent="0.25">
      <c r="A68" s="261" t="s">
        <v>194</v>
      </c>
      <c r="B68" s="263" t="s">
        <v>240</v>
      </c>
      <c r="C68" s="263" t="s">
        <v>195</v>
      </c>
      <c r="D68" s="262" t="s">
        <v>241</v>
      </c>
      <c r="E68" s="261" t="s">
        <v>242</v>
      </c>
      <c r="F68" s="261" t="s">
        <v>243</v>
      </c>
      <c r="G68" s="261" t="s">
        <v>118</v>
      </c>
    </row>
    <row r="69" spans="1:7" ht="22.5" x14ac:dyDescent="0.25">
      <c r="A69" s="264" t="s">
        <v>386</v>
      </c>
      <c r="B69" s="265" t="s">
        <v>324</v>
      </c>
      <c r="C69" s="265" t="s">
        <v>331</v>
      </c>
      <c r="D69" s="266" t="s">
        <v>184</v>
      </c>
      <c r="E69" s="267">
        <v>1</v>
      </c>
      <c r="F69" s="268">
        <v>371.05</v>
      </c>
      <c r="G69" s="268">
        <v>371.05</v>
      </c>
    </row>
    <row r="70" spans="1:7" x14ac:dyDescent="0.25">
      <c r="A70" s="182" t="s">
        <v>199</v>
      </c>
      <c r="B70" s="183" t="s">
        <v>196</v>
      </c>
      <c r="C70" s="183" t="s">
        <v>354</v>
      </c>
      <c r="D70" s="184" t="s">
        <v>198</v>
      </c>
      <c r="E70" s="185">
        <v>0.2</v>
      </c>
      <c r="F70" s="189">
        <v>21.71</v>
      </c>
      <c r="G70" s="189">
        <v>4.34</v>
      </c>
    </row>
    <row r="71" spans="1:7" ht="33.75" x14ac:dyDescent="0.25">
      <c r="A71" s="182" t="s">
        <v>325</v>
      </c>
      <c r="B71" s="183" t="s">
        <v>196</v>
      </c>
      <c r="C71" s="183" t="s">
        <v>375</v>
      </c>
      <c r="D71" s="184" t="s">
        <v>200</v>
      </c>
      <c r="E71" s="185">
        <v>8.8000000000000005E-3</v>
      </c>
      <c r="F71" s="189">
        <v>580.41999999999996</v>
      </c>
      <c r="G71" s="189">
        <v>5.0999999999999996</v>
      </c>
    </row>
    <row r="72" spans="1:7" ht="22.5" x14ac:dyDescent="0.25">
      <c r="A72" s="182" t="s">
        <v>326</v>
      </c>
      <c r="B72" s="183" t="s">
        <v>196</v>
      </c>
      <c r="C72" s="183" t="s">
        <v>376</v>
      </c>
      <c r="D72" s="184" t="s">
        <v>274</v>
      </c>
      <c r="E72" s="185">
        <v>2</v>
      </c>
      <c r="F72" s="189">
        <v>12.06</v>
      </c>
      <c r="G72" s="189">
        <v>24.12</v>
      </c>
    </row>
    <row r="73" spans="1:7" ht="22.5" x14ac:dyDescent="0.25">
      <c r="A73" s="182" t="s">
        <v>327</v>
      </c>
      <c r="B73" s="183" t="s">
        <v>196</v>
      </c>
      <c r="C73" s="183" t="s">
        <v>377</v>
      </c>
      <c r="D73" s="184" t="s">
        <v>201</v>
      </c>
      <c r="E73" s="185">
        <v>2.7</v>
      </c>
      <c r="F73" s="189">
        <v>74.33</v>
      </c>
      <c r="G73" s="189">
        <v>200.69</v>
      </c>
    </row>
    <row r="74" spans="1:7" ht="22.5" x14ac:dyDescent="0.25">
      <c r="A74" s="182" t="s">
        <v>328</v>
      </c>
      <c r="B74" s="183" t="s">
        <v>329</v>
      </c>
      <c r="C74" s="183" t="s">
        <v>378</v>
      </c>
      <c r="D74" s="184" t="s">
        <v>274</v>
      </c>
      <c r="E74" s="185">
        <v>8</v>
      </c>
      <c r="F74" s="189">
        <v>0.6</v>
      </c>
      <c r="G74" s="189">
        <v>4.8</v>
      </c>
    </row>
    <row r="75" spans="1:7" ht="22.5" x14ac:dyDescent="0.25">
      <c r="A75" s="182" t="s">
        <v>330</v>
      </c>
      <c r="B75" s="183" t="s">
        <v>196</v>
      </c>
      <c r="C75" s="183" t="s">
        <v>379</v>
      </c>
      <c r="D75" s="184" t="s">
        <v>274</v>
      </c>
      <c r="E75" s="185">
        <v>1</v>
      </c>
      <c r="F75" s="189">
        <v>132</v>
      </c>
      <c r="G75" s="189">
        <v>132</v>
      </c>
    </row>
    <row r="77" spans="1:7" x14ac:dyDescent="0.25">
      <c r="A77" s="261" t="s">
        <v>194</v>
      </c>
      <c r="B77" s="263" t="s">
        <v>240</v>
      </c>
      <c r="C77" s="263" t="s">
        <v>195</v>
      </c>
      <c r="D77" s="262" t="s">
        <v>241</v>
      </c>
      <c r="E77" s="261" t="s">
        <v>242</v>
      </c>
      <c r="F77" s="261" t="s">
        <v>243</v>
      </c>
      <c r="G77" s="261" t="s">
        <v>118</v>
      </c>
    </row>
    <row r="78" spans="1:7" ht="22.5" x14ac:dyDescent="0.25">
      <c r="A78" s="265" t="s">
        <v>382</v>
      </c>
      <c r="B78" s="265" t="s">
        <v>324</v>
      </c>
      <c r="C78" s="265" t="s">
        <v>363</v>
      </c>
      <c r="D78" s="266" t="s">
        <v>249</v>
      </c>
      <c r="E78" s="267">
        <v>1</v>
      </c>
      <c r="F78" s="268">
        <v>612.20000000000005</v>
      </c>
      <c r="G78" s="268">
        <v>612.20000000000005</v>
      </c>
    </row>
    <row r="79" spans="1:7" x14ac:dyDescent="0.25">
      <c r="A79" s="182" t="s">
        <v>199</v>
      </c>
      <c r="B79" s="183" t="s">
        <v>196</v>
      </c>
      <c r="C79" s="183" t="s">
        <v>354</v>
      </c>
      <c r="D79" s="184" t="s">
        <v>198</v>
      </c>
      <c r="E79" s="185">
        <v>12</v>
      </c>
      <c r="F79" s="189">
        <v>21.71</v>
      </c>
      <c r="G79" s="189">
        <v>260.52</v>
      </c>
    </row>
    <row r="80" spans="1:7" x14ac:dyDescent="0.25">
      <c r="A80" s="182" t="s">
        <v>211</v>
      </c>
      <c r="B80" s="183" t="s">
        <v>196</v>
      </c>
      <c r="C80" s="183" t="s">
        <v>366</v>
      </c>
      <c r="D80" s="184" t="s">
        <v>198</v>
      </c>
      <c r="E80" s="185">
        <v>12</v>
      </c>
      <c r="F80" s="189">
        <v>27.39</v>
      </c>
      <c r="G80" s="189">
        <v>328.68</v>
      </c>
    </row>
    <row r="81" spans="1:7" x14ac:dyDescent="0.25">
      <c r="A81" s="182" t="s">
        <v>380</v>
      </c>
      <c r="B81" s="183" t="s">
        <v>324</v>
      </c>
      <c r="C81" s="183" t="s">
        <v>381</v>
      </c>
      <c r="D81" s="184" t="s">
        <v>249</v>
      </c>
      <c r="E81" s="185">
        <v>1</v>
      </c>
      <c r="F81" s="189">
        <v>23</v>
      </c>
      <c r="G81" s="189">
        <v>23</v>
      </c>
    </row>
  </sheetData>
  <mergeCells count="5">
    <mergeCell ref="A1:G2"/>
    <mergeCell ref="A3:C3"/>
    <mergeCell ref="F3:F4"/>
    <mergeCell ref="G3:G4"/>
    <mergeCell ref="D4:E4"/>
  </mergeCells>
  <pageMargins left="0.51181102362204722" right="0.51181102362204722" top="1.7716535433070868" bottom="1.5748031496062993" header="0.51181102362204722" footer="0.51181102362204722"/>
  <pageSetup paperSize="9" scale="74" fitToHeight="0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74"/>
  <sheetViews>
    <sheetView topLeftCell="A18" workbookViewId="0">
      <selection activeCell="G14" sqref="G14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382" t="s">
        <v>425</v>
      </c>
      <c r="B1" s="383"/>
      <c r="C1" s="383"/>
      <c r="D1" s="383"/>
      <c r="E1" s="383"/>
      <c r="F1" s="383"/>
      <c r="G1" s="383"/>
      <c r="H1" s="383"/>
    </row>
    <row r="2" spans="1:11" x14ac:dyDescent="0.25">
      <c r="A2" s="384" t="s">
        <v>424</v>
      </c>
      <c r="B2" s="384"/>
      <c r="C2" s="384"/>
      <c r="D2" s="384"/>
      <c r="E2" s="384"/>
      <c r="F2" s="384"/>
      <c r="G2" s="384"/>
      <c r="H2" s="384"/>
    </row>
    <row r="3" spans="1:11" x14ac:dyDescent="0.25">
      <c r="A3" s="384" t="s">
        <v>430</v>
      </c>
      <c r="B3" s="384"/>
      <c r="C3" s="384"/>
      <c r="D3" s="384"/>
      <c r="E3" s="384"/>
      <c r="F3" s="384"/>
      <c r="G3" s="384"/>
      <c r="H3" s="384"/>
    </row>
    <row r="5" spans="1:11" x14ac:dyDescent="0.25">
      <c r="A5" s="385" t="s">
        <v>43</v>
      </c>
      <c r="B5" s="386"/>
      <c r="C5" s="386"/>
      <c r="D5" s="386"/>
      <c r="E5" s="386"/>
      <c r="F5" s="386"/>
      <c r="G5" s="386"/>
      <c r="H5" s="387"/>
    </row>
    <row r="6" spans="1:11" x14ac:dyDescent="0.25">
      <c r="A6" s="148"/>
      <c r="B6" s="388"/>
      <c r="C6" s="388"/>
      <c r="D6" s="388"/>
      <c r="E6" s="388"/>
      <c r="F6" s="149"/>
      <c r="G6" s="149"/>
      <c r="H6" s="150"/>
    </row>
    <row r="7" spans="1:11" x14ac:dyDescent="0.25">
      <c r="A7" s="151"/>
      <c r="B7" s="152"/>
      <c r="C7" s="152"/>
      <c r="D7" s="152"/>
      <c r="E7" s="152"/>
      <c r="F7" s="152"/>
      <c r="G7" s="152"/>
      <c r="H7" s="153"/>
      <c r="I7" s="39"/>
      <c r="J7" s="40"/>
      <c r="K7" s="40"/>
    </row>
    <row r="8" spans="1:11" x14ac:dyDescent="0.25">
      <c r="A8" s="389" t="s">
        <v>44</v>
      </c>
      <c r="B8" s="390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44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391" t="str">
        <f>IF(D12&gt;1,"SELECIONE SOMENTE UM TIPO DE BDI",IF(D12=0,"SELECIONE UM TIPO DE BDI",""))</f>
        <v/>
      </c>
      <c r="C12" s="391"/>
      <c r="D12" s="54">
        <f>SUM(D10:D11)</f>
        <v>1</v>
      </c>
      <c r="E12" s="392"/>
      <c r="F12" s="392"/>
      <c r="G12" s="392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393" t="s">
        <v>46</v>
      </c>
      <c r="B14" s="394"/>
      <c r="C14" s="146"/>
      <c r="D14" s="146"/>
      <c r="E14" s="146"/>
      <c r="F14" s="146"/>
      <c r="G14" s="56"/>
      <c r="H14" s="154"/>
      <c r="I14" s="39">
        <f>IF(H22&lt;&gt;0,VLOOKUP("x",G16:I21,3,FALSE),0)</f>
        <v>2</v>
      </c>
      <c r="J14" s="40"/>
      <c r="K14" s="40"/>
    </row>
    <row r="15" spans="1:11" x14ac:dyDescent="0.25">
      <c r="A15" s="144"/>
      <c r="B15" s="43"/>
      <c r="C15" s="41"/>
      <c r="D15" s="41"/>
      <c r="E15" s="41"/>
      <c r="F15" s="41"/>
      <c r="G15" s="57"/>
      <c r="H15" s="155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395" t="str">
        <f>IF(AND(C10="x",G21="x"),"NÃO HÁ DESONERAÇÃO PARA FORNECIMENTO DE MATERIAIS","")</f>
        <v/>
      </c>
      <c r="C21" s="395"/>
      <c r="D21" s="395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381" t="str">
        <f>IF(H22&gt;1,"SELECIONE SOMENTE UM TIPO DE SERVIÇO",IF(H22=0,"SELECIONE UM TIPO DE SERVIÇO",""))</f>
        <v/>
      </c>
      <c r="C22" s="381"/>
      <c r="D22" s="143"/>
      <c r="E22" s="143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45"/>
      <c r="F23" s="145"/>
      <c r="G23" s="50"/>
      <c r="H23" s="50"/>
      <c r="I23" s="39"/>
      <c r="J23" s="40"/>
      <c r="K23" s="40"/>
    </row>
    <row r="24" spans="1:11" x14ac:dyDescent="0.25">
      <c r="A24" s="393" t="s">
        <v>53</v>
      </c>
      <c r="B24" s="394"/>
      <c r="C24" s="146"/>
      <c r="D24" s="146"/>
      <c r="E24" s="402"/>
      <c r="F24" s="402"/>
      <c r="G24" s="63" t="s">
        <v>21</v>
      </c>
      <c r="H24" s="64"/>
      <c r="I24" s="39"/>
      <c r="J24" s="40"/>
      <c r="K24" s="40"/>
    </row>
    <row r="25" spans="1:11" x14ac:dyDescent="0.25">
      <c r="A25" s="65"/>
      <c r="B25" s="145"/>
      <c r="C25" s="145"/>
      <c r="D25" s="145"/>
      <c r="E25" s="145"/>
      <c r="F25" s="145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45"/>
      <c r="D27" s="145"/>
      <c r="E27" s="145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45"/>
      <c r="D29" s="145"/>
      <c r="E29" s="145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47"/>
      <c r="C31" s="145"/>
      <c r="D31" s="145" t="str">
        <f>IF(AND(G31&gt;=J31,G31&lt;=K31),"","FORA DO LIMITE")</f>
        <v/>
      </c>
      <c r="E31" s="145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45"/>
      <c r="C33" s="145"/>
      <c r="D33" s="145"/>
      <c r="E33" s="145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45"/>
      <c r="C35" s="145"/>
      <c r="D35" s="145"/>
      <c r="E35" s="145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45"/>
      <c r="D37" s="145"/>
      <c r="E37" s="145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03" t="str">
        <f>IF(AND(G38&lt;&gt;"",I14=6),"APAGUE O PERCENTUAL DESTA LINHA","")</f>
        <v/>
      </c>
      <c r="C38" s="395"/>
      <c r="D38" s="145" t="str">
        <f>IF(B38="APAGUE O PERCENTUAL DESTA LINHA","",IF(AND(G38&gt;=J38,G38&lt;=K38),"","FORA DO LIMITE"))</f>
        <v/>
      </c>
      <c r="E38" s="145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47"/>
      <c r="C39" s="145"/>
      <c r="D39" s="145" t="str">
        <f>IF(AND(G39&gt;=J39,G39&lt;=K39),"","FORA DO LIMITE")</f>
        <v/>
      </c>
      <c r="E39" s="145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47"/>
      <c r="C40" s="145"/>
      <c r="D40" s="145" t="str">
        <f t="shared" ref="D40" si="2">IF(AND(G40&gt;=J40,G40&lt;=K40),"","FORA DO LIMITE")</f>
        <v/>
      </c>
      <c r="E40" s="145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83"/>
      <c r="C41" s="84"/>
      <c r="D41" s="84"/>
      <c r="E41" s="84"/>
      <c r="F41" s="85" t="s">
        <v>68</v>
      </c>
      <c r="G41" s="91">
        <f>SUM(G37:G40)</f>
        <v>6.6500000000000004E-2</v>
      </c>
      <c r="H41" s="82"/>
      <c r="I41" s="39"/>
      <c r="J41" s="40"/>
      <c r="K41" s="40"/>
    </row>
    <row r="42" spans="1:11" ht="15.75" thickBot="1" x14ac:dyDescent="0.3">
      <c r="A42" s="92"/>
      <c r="B42" s="60"/>
      <c r="C42" s="60"/>
      <c r="D42" s="60"/>
      <c r="E42" s="60"/>
      <c r="F42" s="93"/>
      <c r="G42" s="94"/>
      <c r="H42" s="95"/>
      <c r="I42" s="39"/>
      <c r="J42" s="40"/>
      <c r="K42" s="40"/>
    </row>
    <row r="43" spans="1:11" ht="15.75" thickBot="1" x14ac:dyDescent="0.3">
      <c r="A43" s="145"/>
      <c r="B43" s="145"/>
      <c r="C43" s="145"/>
      <c r="D43" s="145"/>
      <c r="E43" s="145"/>
      <c r="F43" s="156"/>
      <c r="G43" s="157"/>
      <c r="H43" s="158"/>
      <c r="I43" s="39"/>
      <c r="J43" s="40"/>
      <c r="K43" s="40"/>
    </row>
    <row r="44" spans="1:11" x14ac:dyDescent="0.25">
      <c r="A44" s="393" t="s">
        <v>69</v>
      </c>
      <c r="B44" s="394"/>
      <c r="C44" s="146"/>
      <c r="D44" s="146"/>
      <c r="E44" s="146"/>
      <c r="F44" s="146"/>
      <c r="G44" s="63"/>
      <c r="H44" s="64"/>
      <c r="I44" s="39"/>
      <c r="J44" s="40" t="s">
        <v>70</v>
      </c>
      <c r="K44" s="40"/>
    </row>
    <row r="45" spans="1:11" x14ac:dyDescent="0.25">
      <c r="A45" s="65"/>
      <c r="B45" s="145"/>
      <c r="C45" s="145"/>
      <c r="D45" s="145"/>
      <c r="E45" s="145"/>
      <c r="F45" s="145"/>
      <c r="G45" s="50"/>
      <c r="H45" s="66"/>
      <c r="I45" s="39"/>
      <c r="J45" s="96">
        <v>1</v>
      </c>
      <c r="K45" s="40" t="str">
        <f>IF(OR(B12="SELECIONE UM TIPO DE BDI",B12="SELECIONE SOMENTE UM TIPO DE BDI"),"VER TIPO DE BDI","OK")</f>
        <v>OK</v>
      </c>
    </row>
    <row r="46" spans="1:11" x14ac:dyDescent="0.25">
      <c r="A46" s="65"/>
      <c r="B46" s="145"/>
      <c r="C46" s="145"/>
      <c r="D46" s="145"/>
      <c r="E46" s="145"/>
      <c r="F46" s="145"/>
      <c r="G46" s="50"/>
      <c r="H46" s="66"/>
      <c r="I46" s="39"/>
      <c r="J46" s="96">
        <v>2</v>
      </c>
      <c r="K46" s="40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25">
      <c r="A47" s="65"/>
      <c r="B47" s="145"/>
      <c r="C47" s="145"/>
      <c r="D47" s="145"/>
      <c r="E47" s="145"/>
      <c r="F47" s="145"/>
      <c r="G47" s="50"/>
      <c r="H47" s="66"/>
      <c r="I47" s="39"/>
      <c r="J47" s="96">
        <v>3</v>
      </c>
      <c r="K47" s="40" t="str">
        <f t="shared" ref="K47:K48" si="3">IF(OR(B23="SELECIONE SOMENTE UM TIPO DE SERVIÇO",B23="SELECIONE UM TIPO DE SERVIÇO",B22="NÃO HÁ DESONERAÇÃO PARA FORNECIMENTO DE MATERIAIS"),"VER TIPO DE SERVIÇO","OK")</f>
        <v>OK</v>
      </c>
    </row>
    <row r="48" spans="1:11" x14ac:dyDescent="0.25">
      <c r="A48" s="65"/>
      <c r="B48" s="145"/>
      <c r="C48" s="145"/>
      <c r="D48" s="145"/>
      <c r="E48" s="145"/>
      <c r="F48" s="145"/>
      <c r="G48" s="50"/>
      <c r="H48" s="66"/>
      <c r="I48" s="39"/>
      <c r="J48" s="96">
        <v>4</v>
      </c>
      <c r="K48" s="40" t="str">
        <f t="shared" si="3"/>
        <v>OK</v>
      </c>
    </row>
    <row r="49" spans="1:11" x14ac:dyDescent="0.25">
      <c r="A49" s="65"/>
      <c r="B49" s="145"/>
      <c r="C49" s="145"/>
      <c r="D49" s="145"/>
      <c r="E49" s="145"/>
      <c r="F49" s="145"/>
      <c r="G49" s="50"/>
      <c r="H49" s="66"/>
      <c r="I49" s="39"/>
      <c r="J49" s="96"/>
      <c r="K49" s="40"/>
    </row>
    <row r="50" spans="1:11" x14ac:dyDescent="0.25">
      <c r="A50" s="65"/>
      <c r="B50" s="145"/>
      <c r="C50" s="145"/>
      <c r="D50" s="145"/>
      <c r="E50" s="145"/>
      <c r="F50" s="145"/>
      <c r="G50" s="50"/>
      <c r="H50" s="66"/>
      <c r="I50" s="39"/>
      <c r="J50" s="40"/>
      <c r="K50" s="40"/>
    </row>
    <row r="51" spans="1:11" x14ac:dyDescent="0.25">
      <c r="A51" s="65"/>
      <c r="B51" s="145"/>
      <c r="C51" s="145"/>
      <c r="D51" s="145"/>
      <c r="E51" s="145"/>
      <c r="F51" s="145"/>
      <c r="G51" s="50"/>
      <c r="H51" s="66"/>
      <c r="I51" s="39"/>
      <c r="J51" s="40"/>
      <c r="K51" s="40"/>
    </row>
    <row r="52" spans="1:11" x14ac:dyDescent="0.25">
      <c r="A52" s="65" t="s">
        <v>71</v>
      </c>
      <c r="B52" s="48" t="s">
        <v>72</v>
      </c>
      <c r="C52" s="145"/>
      <c r="D52" s="145"/>
      <c r="E52" s="145"/>
      <c r="F52" s="145"/>
      <c r="G52" s="50"/>
      <c r="H52" s="66"/>
      <c r="I52" s="39"/>
      <c r="J52" s="40"/>
      <c r="K52" s="40"/>
    </row>
    <row r="53" spans="1:11" x14ac:dyDescent="0.25">
      <c r="A53" s="65" t="s">
        <v>73</v>
      </c>
      <c r="B53" s="48" t="s">
        <v>74</v>
      </c>
      <c r="C53" s="145"/>
      <c r="D53" s="145"/>
      <c r="E53" s="145"/>
      <c r="F53" s="145"/>
      <c r="G53" s="50"/>
      <c r="H53" s="66"/>
      <c r="I53" s="39"/>
      <c r="J53" s="40"/>
      <c r="K53" s="40"/>
    </row>
    <row r="54" spans="1:11" x14ac:dyDescent="0.25">
      <c r="A54" s="65" t="s">
        <v>75</v>
      </c>
      <c r="B54" s="48" t="s">
        <v>76</v>
      </c>
      <c r="C54" s="145"/>
      <c r="D54" s="145"/>
      <c r="E54" s="145"/>
      <c r="F54" s="145"/>
      <c r="G54" s="50"/>
      <c r="H54" s="66"/>
      <c r="I54" s="39"/>
      <c r="J54" s="40"/>
      <c r="K54" s="40"/>
    </row>
    <row r="55" spans="1:11" x14ac:dyDescent="0.25">
      <c r="A55" s="65" t="s">
        <v>59</v>
      </c>
      <c r="B55" s="48" t="s">
        <v>77</v>
      </c>
      <c r="C55" s="145"/>
      <c r="D55" s="145"/>
      <c r="E55" s="145"/>
      <c r="F55" s="145"/>
      <c r="G55" s="50"/>
      <c r="H55" s="66"/>
      <c r="I55" s="39"/>
      <c r="J55" s="40"/>
      <c r="K55" s="40"/>
    </row>
    <row r="56" spans="1:11" x14ac:dyDescent="0.25">
      <c r="A56" s="65" t="s">
        <v>64</v>
      </c>
      <c r="B56" s="48" t="s">
        <v>78</v>
      </c>
      <c r="C56" s="145"/>
      <c r="D56" s="145"/>
      <c r="E56" s="145"/>
      <c r="F56" s="145"/>
      <c r="G56" s="50"/>
      <c r="H56" s="66"/>
      <c r="I56" s="39"/>
      <c r="J56" s="40"/>
      <c r="K56" s="40"/>
    </row>
    <row r="57" spans="1:11" x14ac:dyDescent="0.25">
      <c r="A57" s="65" t="s">
        <v>79</v>
      </c>
      <c r="B57" s="48" t="s">
        <v>80</v>
      </c>
      <c r="C57" s="145"/>
      <c r="D57" s="145"/>
      <c r="E57" s="145"/>
      <c r="F57" s="145"/>
      <c r="G57" s="50"/>
      <c r="H57" s="66"/>
      <c r="I57" s="39"/>
      <c r="J57" s="40"/>
      <c r="K57" s="40"/>
    </row>
    <row r="58" spans="1:11" ht="15.75" thickBot="1" x14ac:dyDescent="0.3">
      <c r="A58" s="92"/>
      <c r="B58" s="97"/>
      <c r="C58" s="60"/>
      <c r="D58" s="60"/>
      <c r="E58" s="60"/>
      <c r="F58" s="60"/>
      <c r="G58" s="98"/>
      <c r="H58" s="99"/>
      <c r="I58" s="39"/>
      <c r="J58" s="40"/>
      <c r="K58" s="40"/>
    </row>
    <row r="59" spans="1:11" ht="15.75" thickBot="1" x14ac:dyDescent="0.3">
      <c r="A59" s="145"/>
      <c r="B59" s="48"/>
      <c r="C59" s="145"/>
      <c r="D59" s="145"/>
      <c r="E59" s="145"/>
      <c r="F59" s="145"/>
      <c r="G59" s="50"/>
      <c r="H59" s="50"/>
      <c r="I59" s="39"/>
      <c r="J59" s="40"/>
      <c r="K59" s="40"/>
    </row>
    <row r="60" spans="1:11" x14ac:dyDescent="0.25">
      <c r="A60" s="393" t="s">
        <v>81</v>
      </c>
      <c r="B60" s="394"/>
      <c r="C60" s="100"/>
      <c r="D60" s="100"/>
      <c r="E60" s="394" t="s">
        <v>82</v>
      </c>
      <c r="F60" s="394"/>
      <c r="G60" s="63"/>
      <c r="H60" s="64"/>
      <c r="I60" s="101">
        <f>SUM(1+G26,G31,G32)</f>
        <v>1.0484000000000002</v>
      </c>
      <c r="J60" s="40"/>
      <c r="K60" s="40"/>
    </row>
    <row r="61" spans="1:11" x14ac:dyDescent="0.25">
      <c r="A61" s="144"/>
      <c r="B61" s="43"/>
      <c r="C61" s="145"/>
      <c r="D61" s="145"/>
      <c r="E61" s="145"/>
      <c r="F61" s="145"/>
      <c r="G61" s="50"/>
      <c r="H61" s="66"/>
      <c r="I61" s="39">
        <f>1+G28</f>
        <v>1.0102</v>
      </c>
      <c r="J61" s="40"/>
      <c r="K61" s="40"/>
    </row>
    <row r="62" spans="1:11" x14ac:dyDescent="0.25">
      <c r="A62" s="65"/>
      <c r="B62" s="102" t="s">
        <v>83</v>
      </c>
      <c r="C62" s="103">
        <v>0.19600000000000001</v>
      </c>
      <c r="D62" s="71" t="str">
        <f>IF(AND(C62&gt;I65,C11="X"),"BDI ABAIXO","")</f>
        <v/>
      </c>
      <c r="E62" s="102" t="s">
        <v>83</v>
      </c>
      <c r="F62" s="103">
        <v>0.25600000000000001</v>
      </c>
      <c r="G62" s="71" t="str">
        <f>IF(AND(F62&gt;I65,C10="X"),"BDI ABAIXO","")</f>
        <v/>
      </c>
      <c r="H62" s="66"/>
      <c r="I62" s="39">
        <f>1+G34</f>
        <v>1.075</v>
      </c>
      <c r="J62" s="40"/>
      <c r="K62" s="40"/>
    </row>
    <row r="63" spans="1:11" x14ac:dyDescent="0.25">
      <c r="A63" s="65"/>
      <c r="B63" s="102" t="s">
        <v>84</v>
      </c>
      <c r="C63" s="103">
        <v>0.24229999999999999</v>
      </c>
      <c r="D63" s="71" t="str">
        <f>IF(AND(C63&lt;I66,C11="X"),"BDI ACIMA","")</f>
        <v/>
      </c>
      <c r="E63" s="102" t="s">
        <v>84</v>
      </c>
      <c r="F63" s="103">
        <v>0.30520000000000003</v>
      </c>
      <c r="G63" s="71" t="str">
        <f>IF(AND(F63&lt;I65,C10="X"),"BDI ACIMA","")</f>
        <v/>
      </c>
      <c r="H63" s="66"/>
      <c r="I63" s="39">
        <f>1-G41</f>
        <v>0.9335</v>
      </c>
      <c r="J63" s="40"/>
      <c r="K63" s="40"/>
    </row>
    <row r="64" spans="1:11" ht="15.75" thickBot="1" x14ac:dyDescent="0.3">
      <c r="A64" s="92"/>
      <c r="B64" s="97"/>
      <c r="C64" s="60"/>
      <c r="D64" s="104"/>
      <c r="E64" s="60"/>
      <c r="F64" s="104"/>
      <c r="G64" s="98"/>
      <c r="H64" s="99"/>
      <c r="I64" s="39">
        <f>I60*I61*I62/I63</f>
        <v>1.2196311794322443</v>
      </c>
      <c r="J64" s="40"/>
      <c r="K64" s="40"/>
    </row>
    <row r="65" spans="1:11" ht="15.75" thickBot="1" x14ac:dyDescent="0.3">
      <c r="A65" s="145"/>
      <c r="B65" s="145"/>
      <c r="C65" s="145"/>
      <c r="D65" s="145"/>
      <c r="E65" s="145"/>
      <c r="F65" s="145"/>
      <c r="G65" s="50"/>
      <c r="H65" s="50"/>
      <c r="I65" s="39">
        <f>ROUND(I64-1,4)</f>
        <v>0.21959999999999999</v>
      </c>
      <c r="J65" s="40"/>
      <c r="K65" s="40"/>
    </row>
    <row r="66" spans="1:11" ht="15.75" thickBot="1" x14ac:dyDescent="0.3">
      <c r="A66" s="145"/>
      <c r="B66" s="145"/>
      <c r="C66" s="145"/>
      <c r="D66" s="159"/>
      <c r="E66" s="396" t="s">
        <v>85</v>
      </c>
      <c r="F66" s="397"/>
      <c r="G66" s="160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61" t="str">
        <f>IF(AND(M66&gt;=P66,M66&lt;=Q66),"","FORA DO LIMITE")</f>
        <v/>
      </c>
      <c r="I66" s="105">
        <f>G72</f>
        <v>0.21959999999999999</v>
      </c>
      <c r="J66" s="40"/>
      <c r="K66" s="40"/>
    </row>
    <row r="67" spans="1:11" x14ac:dyDescent="0.25">
      <c r="A67" s="145"/>
      <c r="B67" s="145"/>
      <c r="C67" s="145"/>
      <c r="D67" s="145"/>
      <c r="E67" s="41"/>
      <c r="F67" s="41"/>
      <c r="G67" s="162"/>
      <c r="H67" s="162"/>
      <c r="I67" s="106"/>
      <c r="J67" s="40"/>
      <c r="K67" s="40"/>
    </row>
    <row r="68" spans="1:11" x14ac:dyDescent="0.25">
      <c r="A68" s="41"/>
      <c r="B68" s="43" t="s">
        <v>86</v>
      </c>
      <c r="C68" s="41"/>
      <c r="D68" s="41"/>
      <c r="E68" s="145"/>
      <c r="F68" s="145"/>
      <c r="G68" s="145"/>
      <c r="H68" s="145"/>
      <c r="I68" s="106"/>
      <c r="J68" s="40"/>
      <c r="K68" s="40"/>
    </row>
    <row r="69" spans="1:11" x14ac:dyDescent="0.25">
      <c r="A69" s="48"/>
      <c r="B69" s="8" t="s">
        <v>87</v>
      </c>
      <c r="C69" s="8"/>
      <c r="D69" s="8"/>
      <c r="E69" s="145"/>
      <c r="F69" s="145"/>
      <c r="G69" s="398"/>
      <c r="H69" s="398"/>
      <c r="I69" s="39"/>
      <c r="J69" s="40"/>
      <c r="K69" s="40"/>
    </row>
    <row r="70" spans="1:11" x14ac:dyDescent="0.25">
      <c r="A70" s="145"/>
      <c r="B70" s="8" t="s">
        <v>88</v>
      </c>
      <c r="C70" s="163"/>
      <c r="D70" s="145"/>
      <c r="E70" s="145"/>
      <c r="F70" s="145"/>
      <c r="G70" s="399"/>
      <c r="H70" s="399"/>
      <c r="I70" s="39"/>
      <c r="J70" s="40"/>
      <c r="K70" s="40"/>
    </row>
    <row r="71" spans="1:11" x14ac:dyDescent="0.25">
      <c r="A71" s="145"/>
      <c r="B71" s="8" t="s">
        <v>89</v>
      </c>
      <c r="C71" s="145"/>
      <c r="D71" s="145"/>
      <c r="E71" s="145"/>
      <c r="F71" s="164"/>
      <c r="G71" s="50"/>
      <c r="H71" s="50"/>
      <c r="I71" s="39"/>
      <c r="J71" s="40"/>
      <c r="K71" s="40"/>
    </row>
    <row r="72" spans="1:11" x14ac:dyDescent="0.25">
      <c r="A72" s="145"/>
      <c r="B72" s="145"/>
      <c r="C72" s="145"/>
      <c r="D72" s="145"/>
      <c r="E72" s="145"/>
      <c r="F72" s="107" t="s">
        <v>90</v>
      </c>
      <c r="G72" s="400">
        <f>I65</f>
        <v>0.21959999999999999</v>
      </c>
      <c r="H72" s="401"/>
      <c r="I72" s="39"/>
      <c r="J72" s="40"/>
      <c r="K72" s="40"/>
    </row>
    <row r="73" spans="1:11" x14ac:dyDescent="0.25">
      <c r="A73" s="165"/>
      <c r="B73" s="165"/>
      <c r="C73" s="166"/>
      <c r="D73" s="167"/>
      <c r="E73" s="166"/>
      <c r="F73" s="166"/>
      <c r="G73" s="167"/>
      <c r="H73" s="167"/>
    </row>
    <row r="74" spans="1:11" x14ac:dyDescent="0.25">
      <c r="A74" s="165"/>
      <c r="B74" s="165"/>
      <c r="C74" s="166"/>
      <c r="D74" s="167"/>
      <c r="E74" s="166"/>
      <c r="F74" s="166"/>
      <c r="G74" s="167"/>
      <c r="H74" s="167"/>
    </row>
  </sheetData>
  <mergeCells count="21"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49" priority="19" operator="equal">
      <formula>"SELECIONE SOMENTE UM TIPO DE BDI"</formula>
    </cfRule>
  </conditionalFormatting>
  <conditionalFormatting sqref="B21">
    <cfRule type="cellIs" dxfId="48" priority="6" operator="equal">
      <formula>"NÃO HÁ DESONERAÇÃO PARA FORNECIMENTO DE MATERIAIS"</formula>
    </cfRule>
  </conditionalFormatting>
  <conditionalFormatting sqref="B22">
    <cfRule type="cellIs" dxfId="47" priority="25" operator="equal">
      <formula>"SELECIONE SOMENTE UM TIPO DE SERVIÇO"</formula>
    </cfRule>
  </conditionalFormatting>
  <conditionalFormatting sqref="B12:C12 E12:G12">
    <cfRule type="cellIs" dxfId="46" priority="9" operator="equal">
      <formula>"SELECIONE UM TIPO DE BDI"</formula>
    </cfRule>
  </conditionalFormatting>
  <conditionalFormatting sqref="B22:C22">
    <cfRule type="cellIs" dxfId="45" priority="8" operator="equal">
      <formula>"SELECIONE UM TIPO DE SERVIÇO"</formula>
    </cfRule>
  </conditionalFormatting>
  <conditionalFormatting sqref="B38:C38">
    <cfRule type="cellIs" dxfId="44" priority="18" operator="equal">
      <formula>"APAGUE O PERCENTUAL DESTA LINHA"</formula>
    </cfRule>
  </conditionalFormatting>
  <conditionalFormatting sqref="C10:C11 G16:G21 G26 G28 G31:G32 G34">
    <cfRule type="cellIs" dxfId="43" priority="16" operator="equal">
      <formula>0</formula>
    </cfRule>
  </conditionalFormatting>
  <conditionalFormatting sqref="D26 D38:D40">
    <cfRule type="cellIs" dxfId="42" priority="24" operator="equal">
      <formula>"FORA DO LIMITE"</formula>
    </cfRule>
  </conditionalFormatting>
  <conditionalFormatting sqref="D28">
    <cfRule type="cellIs" dxfId="41" priority="23" operator="equal">
      <formula>"FORA DO LIMITE"</formula>
    </cfRule>
  </conditionalFormatting>
  <conditionalFormatting sqref="D31:D32">
    <cfRule type="cellIs" dxfId="40" priority="21" operator="equal">
      <formula>"FORA DO LIMITE"</formula>
    </cfRule>
  </conditionalFormatting>
  <conditionalFormatting sqref="D34">
    <cfRule type="cellIs" dxfId="39" priority="20" operator="equal">
      <formula>"FORA DO LIMITE"</formula>
    </cfRule>
  </conditionalFormatting>
  <conditionalFormatting sqref="D62">
    <cfRule type="cellIs" dxfId="38" priority="5" operator="equal">
      <formula>"BDI ABAIXO"</formula>
    </cfRule>
  </conditionalFormatting>
  <conditionalFormatting sqref="D63">
    <cfRule type="cellIs" dxfId="37" priority="4" operator="equal">
      <formula>"BDI ACIMA"</formula>
    </cfRule>
  </conditionalFormatting>
  <conditionalFormatting sqref="E12">
    <cfRule type="cellIs" dxfId="36" priority="12" operator="equal">
      <formula>"SELECIONE SOMENTE UM TIPO DE BDI"</formula>
    </cfRule>
  </conditionalFormatting>
  <conditionalFormatting sqref="E12:G12">
    <cfRule type="cellIs" dxfId="35" priority="7" operator="equal">
      <formula>"SOMENTE HÁ DESONERAÇÃO PARA OBRAS"</formula>
    </cfRule>
    <cfRule type="cellIs" dxfId="34" priority="11" operator="equal">
      <formula>"NÃO HÁ PROJETO PARA FORNECIMENTO"</formula>
    </cfRule>
  </conditionalFormatting>
  <conditionalFormatting sqref="G38:G40">
    <cfRule type="cellIs" dxfId="33" priority="10" operator="equal">
      <formula>0</formula>
    </cfRule>
  </conditionalFormatting>
  <conditionalFormatting sqref="G62">
    <cfRule type="cellIs" dxfId="32" priority="3" operator="equal">
      <formula>"BDI ABAIXO"</formula>
    </cfRule>
  </conditionalFormatting>
  <conditionalFormatting sqref="G63">
    <cfRule type="cellIs" dxfId="31" priority="2" operator="equal">
      <formula>"BDI ACIMA"</formula>
    </cfRule>
  </conditionalFormatting>
  <conditionalFormatting sqref="G66:H67">
    <cfRule type="cellIs" dxfId="30" priority="1" operator="equal">
      <formula>"VER PERCENTUAIS"</formula>
    </cfRule>
    <cfRule type="cellIs" dxfId="29" priority="13" operator="equal">
      <formula>"VÁRIOS ERROS"</formula>
    </cfRule>
    <cfRule type="cellIs" dxfId="28" priority="14" operator="equal">
      <formula>"BDI FORA DO LIMITE"</formula>
    </cfRule>
    <cfRule type="cellIs" dxfId="27" priority="15" operator="equal">
      <formula>"VER TIPO DE BDI"</formula>
    </cfRule>
    <cfRule type="cellIs" dxfId="26" priority="17" operator="equal">
      <formula>"VER TIPO DE SERVIÇO"</formula>
    </cfRule>
  </conditionalFormatting>
  <dataValidations disablePrompts="1" count="3">
    <dataValidation type="list" allowBlank="1" showInputMessage="1" showErrorMessage="1" promptTitle="Alerta" prompt="Digite somente 'X'" sqref="G16:G21 C10:C11" xr:uid="{00000000-0002-0000-0400-000000000000}">
      <formula1>"x,X"</formula1>
    </dataValidation>
    <dataValidation type="decimal" allowBlank="1" showInputMessage="1" showErrorMessage="1" sqref="G38:G41 G26:G36" xr:uid="{00000000-0002-0000-0400-000001000000}">
      <formula1>0</formula1>
      <formula2>100</formula2>
    </dataValidation>
    <dataValidation allowBlank="1" promptTitle="Alerta" prompt="Digite somente 'X'" sqref="F10:F11" xr:uid="{00000000-0002-0000-0400-000002000000}"/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  <pageSetUpPr fitToPage="1"/>
  </sheetPr>
  <dimension ref="A1:F42"/>
  <sheetViews>
    <sheetView topLeftCell="A36" workbookViewId="0">
      <selection activeCell="D42" sqref="D42"/>
    </sheetView>
  </sheetViews>
  <sheetFormatPr defaultRowHeight="15" x14ac:dyDescent="0.25"/>
  <cols>
    <col min="1" max="1" width="15.7109375" style="108" customWidth="1"/>
    <col min="2" max="2" width="35.28515625" style="110" bestFit="1" customWidth="1"/>
    <col min="3" max="3" width="9.28515625" style="109" customWidth="1"/>
    <col min="4" max="4" width="12.28515625" style="110" customWidth="1"/>
    <col min="5" max="5" width="10.42578125" style="109" customWidth="1"/>
    <col min="6" max="6" width="11.42578125" style="109" customWidth="1"/>
  </cols>
  <sheetData>
    <row r="1" spans="1:6" x14ac:dyDescent="0.25">
      <c r="A1" s="382" t="s">
        <v>162</v>
      </c>
      <c r="B1" s="383"/>
      <c r="C1" s="383"/>
      <c r="D1" s="383"/>
      <c r="E1" s="383"/>
      <c r="F1" s="383"/>
    </row>
    <row r="2" spans="1:6" x14ac:dyDescent="0.25">
      <c r="A2" s="384" t="s">
        <v>427</v>
      </c>
      <c r="B2" s="384"/>
      <c r="C2" s="384"/>
      <c r="D2" s="384"/>
      <c r="E2" s="384"/>
      <c r="F2" s="384"/>
    </row>
    <row r="3" spans="1:6" x14ac:dyDescent="0.25">
      <c r="A3" s="384" t="s">
        <v>432</v>
      </c>
      <c r="B3" s="384"/>
      <c r="C3" s="384"/>
      <c r="D3" s="384"/>
      <c r="E3" s="384"/>
      <c r="F3" s="384"/>
    </row>
    <row r="5" spans="1:6" x14ac:dyDescent="0.25">
      <c r="A5" s="404" t="s">
        <v>91</v>
      </c>
      <c r="B5" s="404"/>
      <c r="C5" s="404"/>
      <c r="D5" s="404"/>
      <c r="E5" s="404"/>
      <c r="F5" s="404"/>
    </row>
    <row r="6" spans="1:6" x14ac:dyDescent="0.25">
      <c r="A6" s="405" t="s">
        <v>92</v>
      </c>
      <c r="B6" s="406" t="s">
        <v>93</v>
      </c>
      <c r="C6" s="404" t="s">
        <v>94</v>
      </c>
      <c r="D6" s="404"/>
      <c r="E6" s="404" t="s">
        <v>95</v>
      </c>
      <c r="F6" s="404"/>
    </row>
    <row r="7" spans="1:6" ht="22.5" x14ac:dyDescent="0.25">
      <c r="A7" s="405"/>
      <c r="B7" s="406"/>
      <c r="C7" s="111" t="s">
        <v>96</v>
      </c>
      <c r="D7" s="111" t="s">
        <v>97</v>
      </c>
      <c r="E7" s="111" t="s">
        <v>96</v>
      </c>
      <c r="F7" s="111" t="s">
        <v>97</v>
      </c>
    </row>
    <row r="8" spans="1:6" x14ac:dyDescent="0.25">
      <c r="A8" s="404" t="s">
        <v>98</v>
      </c>
      <c r="B8" s="404"/>
      <c r="C8" s="404"/>
      <c r="D8" s="404"/>
      <c r="E8" s="404"/>
      <c r="F8" s="404"/>
    </row>
    <row r="9" spans="1:6" x14ac:dyDescent="0.25">
      <c r="A9" s="111" t="s">
        <v>99</v>
      </c>
      <c r="B9" s="112" t="s">
        <v>100</v>
      </c>
      <c r="C9" s="113">
        <v>0.05</v>
      </c>
      <c r="D9" s="113">
        <v>0.05</v>
      </c>
      <c r="E9" s="113">
        <v>0.2</v>
      </c>
      <c r="F9" s="113">
        <v>0.2</v>
      </c>
    </row>
    <row r="10" spans="1:6" x14ac:dyDescent="0.25">
      <c r="A10" s="111" t="s">
        <v>101</v>
      </c>
      <c r="B10" s="112" t="s">
        <v>102</v>
      </c>
      <c r="C10" s="113">
        <v>1.4999999999999999E-2</v>
      </c>
      <c r="D10" s="113">
        <v>1.4999999999999999E-2</v>
      </c>
      <c r="E10" s="113">
        <v>1.4999999999999999E-2</v>
      </c>
      <c r="F10" s="113">
        <v>1.4999999999999999E-2</v>
      </c>
    </row>
    <row r="11" spans="1:6" x14ac:dyDescent="0.25">
      <c r="A11" s="111" t="s">
        <v>103</v>
      </c>
      <c r="B11" s="112" t="s">
        <v>104</v>
      </c>
      <c r="C11" s="113">
        <v>0.01</v>
      </c>
      <c r="D11" s="113">
        <v>0.01</v>
      </c>
      <c r="E11" s="113">
        <v>0.01</v>
      </c>
      <c r="F11" s="113">
        <v>0.01</v>
      </c>
    </row>
    <row r="12" spans="1:6" x14ac:dyDescent="0.25">
      <c r="A12" s="111" t="s">
        <v>105</v>
      </c>
      <c r="B12" s="112" t="s">
        <v>106</v>
      </c>
      <c r="C12" s="113">
        <v>2E-3</v>
      </c>
      <c r="D12" s="113">
        <v>2E-3</v>
      </c>
      <c r="E12" s="113">
        <v>2E-3</v>
      </c>
      <c r="F12" s="113">
        <v>2E-3</v>
      </c>
    </row>
    <row r="13" spans="1:6" x14ac:dyDescent="0.25">
      <c r="A13" s="111" t="s">
        <v>107</v>
      </c>
      <c r="B13" s="112" t="s">
        <v>108</v>
      </c>
      <c r="C13" s="113">
        <v>6.0000000000000001E-3</v>
      </c>
      <c r="D13" s="113">
        <v>6.0000000000000001E-3</v>
      </c>
      <c r="E13" s="113">
        <v>6.0000000000000001E-3</v>
      </c>
      <c r="F13" s="113">
        <v>6.0000000000000001E-3</v>
      </c>
    </row>
    <row r="14" spans="1:6" x14ac:dyDescent="0.25">
      <c r="A14" s="111" t="s">
        <v>109</v>
      </c>
      <c r="B14" s="112" t="s">
        <v>110</v>
      </c>
      <c r="C14" s="113">
        <v>2.5000000000000001E-2</v>
      </c>
      <c r="D14" s="113">
        <v>2.5000000000000001E-2</v>
      </c>
      <c r="E14" s="113">
        <v>2.5000000000000001E-2</v>
      </c>
      <c r="F14" s="113">
        <v>2.5000000000000001E-2</v>
      </c>
    </row>
    <row r="15" spans="1:6" x14ac:dyDescent="0.25">
      <c r="A15" s="111" t="s">
        <v>111</v>
      </c>
      <c r="B15" s="112" t="s">
        <v>112</v>
      </c>
      <c r="C15" s="113">
        <v>0.03</v>
      </c>
      <c r="D15" s="113">
        <v>0.03</v>
      </c>
      <c r="E15" s="113">
        <v>0.03</v>
      </c>
      <c r="F15" s="113">
        <v>0.03</v>
      </c>
    </row>
    <row r="16" spans="1:6" x14ac:dyDescent="0.25">
      <c r="A16" s="111" t="s">
        <v>113</v>
      </c>
      <c r="B16" s="112" t="s">
        <v>114</v>
      </c>
      <c r="C16" s="113">
        <v>0.08</v>
      </c>
      <c r="D16" s="113">
        <v>0.08</v>
      </c>
      <c r="E16" s="113">
        <v>0.08</v>
      </c>
      <c r="F16" s="113">
        <v>0.08</v>
      </c>
    </row>
    <row r="17" spans="1:6" x14ac:dyDescent="0.25">
      <c r="A17" s="111" t="s">
        <v>115</v>
      </c>
      <c r="B17" s="112" t="s">
        <v>116</v>
      </c>
      <c r="C17" s="113">
        <v>0</v>
      </c>
      <c r="D17" s="113">
        <v>0</v>
      </c>
      <c r="E17" s="113">
        <v>0</v>
      </c>
      <c r="F17" s="113">
        <v>0</v>
      </c>
    </row>
    <row r="18" spans="1:6" x14ac:dyDescent="0.25">
      <c r="A18" s="114" t="s">
        <v>117</v>
      </c>
      <c r="B18" s="115" t="s">
        <v>118</v>
      </c>
      <c r="C18" s="116">
        <f>SUM(C9:C17)</f>
        <v>0.21800000000000003</v>
      </c>
      <c r="D18" s="116">
        <f t="shared" ref="D18:F18" si="0">SUM(D9:D17)</f>
        <v>0.21800000000000003</v>
      </c>
      <c r="E18" s="116">
        <f t="shared" si="0"/>
        <v>0.36800000000000005</v>
      </c>
      <c r="F18" s="116">
        <f t="shared" si="0"/>
        <v>0.36800000000000005</v>
      </c>
    </row>
    <row r="19" spans="1:6" x14ac:dyDescent="0.25">
      <c r="A19" s="404" t="s">
        <v>119</v>
      </c>
      <c r="B19" s="404"/>
      <c r="C19" s="404"/>
      <c r="D19" s="404"/>
      <c r="E19" s="404"/>
      <c r="F19" s="404"/>
    </row>
    <row r="20" spans="1:6" x14ac:dyDescent="0.25">
      <c r="A20" s="111" t="s">
        <v>120</v>
      </c>
      <c r="B20" s="112" t="s">
        <v>121</v>
      </c>
      <c r="C20" s="113">
        <v>0.1782</v>
      </c>
      <c r="D20" s="111" t="s">
        <v>122</v>
      </c>
      <c r="E20" s="113">
        <v>0.1782</v>
      </c>
      <c r="F20" s="111" t="s">
        <v>122</v>
      </c>
    </row>
    <row r="21" spans="1:6" x14ac:dyDescent="0.25">
      <c r="A21" s="111" t="s">
        <v>123</v>
      </c>
      <c r="B21" s="112" t="s">
        <v>124</v>
      </c>
      <c r="C21" s="113">
        <v>3.95E-2</v>
      </c>
      <c r="D21" s="111" t="s">
        <v>122</v>
      </c>
      <c r="E21" s="113">
        <v>3.95E-2</v>
      </c>
      <c r="F21" s="111" t="s">
        <v>122</v>
      </c>
    </row>
    <row r="22" spans="1:6" x14ac:dyDescent="0.25">
      <c r="A22" s="111" t="s">
        <v>125</v>
      </c>
      <c r="B22" s="112" t="s">
        <v>126</v>
      </c>
      <c r="C22" s="113">
        <v>8.6E-3</v>
      </c>
      <c r="D22" s="113">
        <v>6.4999999999999997E-3</v>
      </c>
      <c r="E22" s="113">
        <v>8.6E-3</v>
      </c>
      <c r="F22" s="113">
        <v>6.4999999999999997E-3</v>
      </c>
    </row>
    <row r="23" spans="1:6" x14ac:dyDescent="0.25">
      <c r="A23" s="111" t="s">
        <v>127</v>
      </c>
      <c r="B23" s="112" t="s">
        <v>128</v>
      </c>
      <c r="C23" s="113">
        <v>0.1096</v>
      </c>
      <c r="D23" s="113">
        <v>8.3299999999999999E-2</v>
      </c>
      <c r="E23" s="113">
        <v>0.1096</v>
      </c>
      <c r="F23" s="113">
        <v>8.3299999999999999E-2</v>
      </c>
    </row>
    <row r="24" spans="1:6" x14ac:dyDescent="0.25">
      <c r="A24" s="111" t="s">
        <v>129</v>
      </c>
      <c r="B24" s="112" t="s">
        <v>130</v>
      </c>
      <c r="C24" s="113">
        <v>6.9999999999999999E-4</v>
      </c>
      <c r="D24" s="113">
        <v>5.0000000000000001E-4</v>
      </c>
      <c r="E24" s="113">
        <v>6.9999999999999999E-4</v>
      </c>
      <c r="F24" s="113">
        <v>5.0000000000000001E-4</v>
      </c>
    </row>
    <row r="25" spans="1:6" x14ac:dyDescent="0.25">
      <c r="A25" s="111" t="s">
        <v>131</v>
      </c>
      <c r="B25" s="112" t="s">
        <v>132</v>
      </c>
      <c r="C25" s="113">
        <v>7.3000000000000001E-3</v>
      </c>
      <c r="D25" s="113">
        <v>5.5999999999999999E-3</v>
      </c>
      <c r="E25" s="113">
        <v>7.3000000000000001E-3</v>
      </c>
      <c r="F25" s="113">
        <v>5.5999999999999999E-3</v>
      </c>
    </row>
    <row r="26" spans="1:6" x14ac:dyDescent="0.25">
      <c r="A26" s="111" t="s">
        <v>133</v>
      </c>
      <c r="B26" s="112" t="s">
        <v>134</v>
      </c>
      <c r="C26" s="113">
        <v>1.17E-2</v>
      </c>
      <c r="D26" s="111" t="s">
        <v>122</v>
      </c>
      <c r="E26" s="113">
        <v>1.17E-2</v>
      </c>
      <c r="F26" s="111" t="s">
        <v>122</v>
      </c>
    </row>
    <row r="27" spans="1:6" x14ac:dyDescent="0.25">
      <c r="A27" s="111" t="s">
        <v>135</v>
      </c>
      <c r="B27" s="112" t="s">
        <v>136</v>
      </c>
      <c r="C27" s="113">
        <v>1E-3</v>
      </c>
      <c r="D27" s="113">
        <v>6.9999999999999999E-4</v>
      </c>
      <c r="E27" s="113">
        <v>1E-3</v>
      </c>
      <c r="F27" s="113">
        <v>6.9999999999999999E-4</v>
      </c>
    </row>
    <row r="28" spans="1:6" x14ac:dyDescent="0.25">
      <c r="A28" s="111" t="s">
        <v>137</v>
      </c>
      <c r="B28" s="112" t="s">
        <v>138</v>
      </c>
      <c r="C28" s="113">
        <v>0.1171</v>
      </c>
      <c r="D28" s="113">
        <v>8.8999999999999996E-2</v>
      </c>
      <c r="E28" s="113">
        <v>0.1171</v>
      </c>
      <c r="F28" s="113">
        <v>8.8999999999999996E-2</v>
      </c>
    </row>
    <row r="29" spans="1:6" x14ac:dyDescent="0.25">
      <c r="A29" s="111" t="s">
        <v>139</v>
      </c>
      <c r="B29" s="112" t="s">
        <v>140</v>
      </c>
      <c r="C29" s="113">
        <v>2.9999999999999997E-4</v>
      </c>
      <c r="D29" s="113">
        <v>2.9999999999999997E-4</v>
      </c>
      <c r="E29" s="113">
        <v>2.9999999999999997E-4</v>
      </c>
      <c r="F29" s="113">
        <v>2.9999999999999997E-4</v>
      </c>
    </row>
    <row r="30" spans="1:6" x14ac:dyDescent="0.25">
      <c r="A30" s="114" t="s">
        <v>141</v>
      </c>
      <c r="B30" s="115" t="s">
        <v>118</v>
      </c>
      <c r="C30" s="116">
        <f>SUM(C20:C29)</f>
        <v>0.47399999999999992</v>
      </c>
      <c r="D30" s="116">
        <f t="shared" ref="D30:F30" si="1">SUM(D20:D29)</f>
        <v>0.18589999999999998</v>
      </c>
      <c r="E30" s="116">
        <f t="shared" si="1"/>
        <v>0.47399999999999992</v>
      </c>
      <c r="F30" s="116">
        <f t="shared" si="1"/>
        <v>0.18589999999999998</v>
      </c>
    </row>
    <row r="31" spans="1:6" x14ac:dyDescent="0.25">
      <c r="A31" s="404" t="s">
        <v>142</v>
      </c>
      <c r="B31" s="404"/>
      <c r="C31" s="404"/>
      <c r="D31" s="404"/>
      <c r="E31" s="404"/>
      <c r="F31" s="404"/>
    </row>
    <row r="32" spans="1:6" x14ac:dyDescent="0.25">
      <c r="A32" s="111" t="s">
        <v>143</v>
      </c>
      <c r="B32" s="112" t="s">
        <v>144</v>
      </c>
      <c r="C32" s="113">
        <v>5.2999999999999999E-2</v>
      </c>
      <c r="D32" s="113">
        <v>4.0300000000000002E-2</v>
      </c>
      <c r="E32" s="113">
        <v>5.2999999999999999E-2</v>
      </c>
      <c r="F32" s="113">
        <v>4.0300000000000002E-2</v>
      </c>
    </row>
    <row r="33" spans="1:6" x14ac:dyDescent="0.25">
      <c r="A33" s="111" t="s">
        <v>145</v>
      </c>
      <c r="B33" s="112" t="s">
        <v>146</v>
      </c>
      <c r="C33" s="113">
        <v>1.1999999999999999E-3</v>
      </c>
      <c r="D33" s="113">
        <v>8.9999999999999998E-4</v>
      </c>
      <c r="E33" s="113">
        <v>1.1999999999999999E-3</v>
      </c>
      <c r="F33" s="113">
        <v>8.9999999999999998E-4</v>
      </c>
    </row>
    <row r="34" spans="1:6" x14ac:dyDescent="0.25">
      <c r="A34" s="111" t="s">
        <v>147</v>
      </c>
      <c r="B34" s="112" t="s">
        <v>148</v>
      </c>
      <c r="C34" s="113">
        <v>2.46E-2</v>
      </c>
      <c r="D34" s="113">
        <v>1.8700000000000001E-2</v>
      </c>
      <c r="E34" s="113">
        <v>2.46E-2</v>
      </c>
      <c r="F34" s="113">
        <v>1.8700000000000001E-2</v>
      </c>
    </row>
    <row r="35" spans="1:6" x14ac:dyDescent="0.25">
      <c r="A35" s="111" t="s">
        <v>149</v>
      </c>
      <c r="B35" s="112" t="s">
        <v>150</v>
      </c>
      <c r="C35" s="113">
        <v>2.8899999999999999E-2</v>
      </c>
      <c r="D35" s="113">
        <v>2.1999999999999999E-2</v>
      </c>
      <c r="E35" s="113">
        <v>2.8899999999999999E-2</v>
      </c>
      <c r="F35" s="113">
        <v>2.1999999999999999E-2</v>
      </c>
    </row>
    <row r="36" spans="1:6" x14ac:dyDescent="0.25">
      <c r="A36" s="111" t="s">
        <v>151</v>
      </c>
      <c r="B36" s="112" t="s">
        <v>152</v>
      </c>
      <c r="C36" s="113">
        <v>4.4999999999999997E-3</v>
      </c>
      <c r="D36" s="113">
        <v>3.3999999999999998E-3</v>
      </c>
      <c r="E36" s="113">
        <v>4.4999999999999997E-3</v>
      </c>
      <c r="F36" s="113">
        <v>3.3999999999999998E-3</v>
      </c>
    </row>
    <row r="37" spans="1:6" x14ac:dyDescent="0.25">
      <c r="A37" s="114" t="s">
        <v>153</v>
      </c>
      <c r="B37" s="115" t="s">
        <v>118</v>
      </c>
      <c r="C37" s="116">
        <f>SUM(C32:C36)</f>
        <v>0.11219999999999999</v>
      </c>
      <c r="D37" s="116">
        <f t="shared" ref="D37:F37" si="2">SUM(D32:D36)</f>
        <v>8.5300000000000001E-2</v>
      </c>
      <c r="E37" s="116">
        <f t="shared" si="2"/>
        <v>0.11219999999999999</v>
      </c>
      <c r="F37" s="116">
        <f t="shared" si="2"/>
        <v>8.5300000000000001E-2</v>
      </c>
    </row>
    <row r="38" spans="1:6" x14ac:dyDescent="0.25">
      <c r="A38" s="404" t="s">
        <v>154</v>
      </c>
      <c r="B38" s="404"/>
      <c r="C38" s="404"/>
      <c r="D38" s="404"/>
      <c r="E38" s="404"/>
      <c r="F38" s="404"/>
    </row>
    <row r="39" spans="1:6" x14ac:dyDescent="0.25">
      <c r="A39" s="111" t="s">
        <v>155</v>
      </c>
      <c r="B39" s="112" t="s">
        <v>156</v>
      </c>
      <c r="C39" s="113">
        <v>9.7900000000000001E-2</v>
      </c>
      <c r="D39" s="113">
        <v>3.6400000000000002E-2</v>
      </c>
      <c r="E39" s="113">
        <v>0.1744</v>
      </c>
      <c r="F39" s="113">
        <v>6.8400000000000002E-2</v>
      </c>
    </row>
    <row r="40" spans="1:6" ht="33.75" x14ac:dyDescent="0.25">
      <c r="A40" s="111" t="s">
        <v>157</v>
      </c>
      <c r="B40" s="112" t="s">
        <v>158</v>
      </c>
      <c r="C40" s="113">
        <v>4.4999999999999997E-3</v>
      </c>
      <c r="D40" s="113">
        <v>3.3999999999999998E-3</v>
      </c>
      <c r="E40" s="113">
        <v>4.7000000000000002E-3</v>
      </c>
      <c r="F40" s="113">
        <v>3.5999999999999999E-3</v>
      </c>
    </row>
    <row r="41" spans="1:6" x14ac:dyDescent="0.25">
      <c r="A41" s="114" t="s">
        <v>159</v>
      </c>
      <c r="B41" s="115" t="s">
        <v>118</v>
      </c>
      <c r="C41" s="116">
        <f>SUM(C39:C40)</f>
        <v>0.1024</v>
      </c>
      <c r="D41" s="116">
        <f t="shared" ref="D41:F41" si="3">SUM(D39:D40)</f>
        <v>3.9800000000000002E-2</v>
      </c>
      <c r="E41" s="116">
        <f t="shared" si="3"/>
        <v>0.17910000000000001</v>
      </c>
      <c r="F41" s="116">
        <f t="shared" si="3"/>
        <v>7.2000000000000008E-2</v>
      </c>
    </row>
    <row r="42" spans="1:6" x14ac:dyDescent="0.25">
      <c r="A42" s="405" t="s">
        <v>160</v>
      </c>
      <c r="B42" s="405"/>
      <c r="C42" s="116">
        <f>SUM(C41,C37,C30,C18)</f>
        <v>0.90659999999999985</v>
      </c>
      <c r="D42" s="116">
        <f t="shared" ref="D42:F42" si="4">SUM(D41,D37,D30,D18)</f>
        <v>0.52899999999999991</v>
      </c>
      <c r="E42" s="116">
        <f t="shared" si="4"/>
        <v>1.1333</v>
      </c>
      <c r="F42" s="116">
        <f t="shared" si="4"/>
        <v>0.71120000000000005</v>
      </c>
    </row>
  </sheetData>
  <mergeCells count="13">
    <mergeCell ref="A8:F8"/>
    <mergeCell ref="A19:F19"/>
    <mergeCell ref="A31:F31"/>
    <mergeCell ref="A38:F38"/>
    <mergeCell ref="A42:B42"/>
    <mergeCell ref="A1:F1"/>
    <mergeCell ref="A2:F2"/>
    <mergeCell ref="A3:F3"/>
    <mergeCell ref="A5:F5"/>
    <mergeCell ref="A6:A7"/>
    <mergeCell ref="B6:B7"/>
    <mergeCell ref="C6:D6"/>
    <mergeCell ref="E6:F6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11</vt:i4>
      </vt:variant>
    </vt:vector>
  </HeadingPairs>
  <TitlesOfParts>
    <vt:vector size="27" baseType="lpstr">
      <vt:lpstr>GERAL </vt:lpstr>
      <vt:lpstr>GERAL  (2)</vt:lpstr>
      <vt:lpstr>QUADRO RESUMO RUAS</vt:lpstr>
      <vt:lpstr>RESUMO SD </vt:lpstr>
      <vt:lpstr>CRONOGRAMA SD</vt:lpstr>
      <vt:lpstr>ORÇAMENTO SD</vt:lpstr>
      <vt:lpstr>COMPOSIÇÕES UNITÁRIAS SD</vt:lpstr>
      <vt:lpstr>BDI SD</vt:lpstr>
      <vt:lpstr>ENCARGOS</vt:lpstr>
      <vt:lpstr>RESUMO CD</vt:lpstr>
      <vt:lpstr>CRONOGRAMA CD</vt:lpstr>
      <vt:lpstr>ORÇAMENTO CD</vt:lpstr>
      <vt:lpstr>COMPOSIÇÕES UNITÁRIAS CD</vt:lpstr>
      <vt:lpstr>Memoria de Calculo </vt:lpstr>
      <vt:lpstr>BDI CD</vt:lpstr>
      <vt:lpstr>QCI </vt:lpstr>
      <vt:lpstr>'COMPOSIÇÕES UNITÁRIAS CD'!Area_de_impressao</vt:lpstr>
      <vt:lpstr>'COMPOSIÇÕES UNITÁRIAS SD'!Area_de_impressao</vt:lpstr>
      <vt:lpstr>'CRONOGRAMA CD'!Area_de_impressao</vt:lpstr>
      <vt:lpstr>'CRONOGRAMA SD'!Area_de_impressao</vt:lpstr>
      <vt:lpstr>'GERAL '!Area_de_impressao</vt:lpstr>
      <vt:lpstr>'GERAL  (2)'!Area_de_impressao</vt:lpstr>
      <vt:lpstr>'Memoria de Calculo '!Area_de_impressao</vt:lpstr>
      <vt:lpstr>'QCI '!Area_de_impressao</vt:lpstr>
      <vt:lpstr>'QUADRO RESUMO RUAS'!Area_de_impressao</vt:lpstr>
      <vt:lpstr>'RESUMO CD'!Area_de_impressao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2025-11-05T13:01:46Z</dcterms:modified>
</cp:coreProperties>
</file>